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675" yWindow="195" windowWidth="13740" windowHeight="9675" tabRatio="695"/>
  </bookViews>
  <sheets>
    <sheet name="Figure 7-8" sheetId="4" r:id="rId1"/>
    <sheet name="Figure 7-9" sheetId="1" r:id="rId2"/>
    <sheet name="Figure 7-10" sheetId="2" r:id="rId3"/>
  </sheets>
  <definedNames>
    <definedName name="_xlnm.Print_Area" localSheetId="2">'Figure 7-10'!$A$1:$E$30</definedName>
    <definedName name="_xlnm.Print_Area" localSheetId="0">'Figure 7-8'!$A$1:$G$35</definedName>
    <definedName name="_xlnm.Print_Area" localSheetId="1">'Figure 7-9'!$A$3:$G$34</definedName>
    <definedName name="_xlnm.Print_Area">#REF!</definedName>
    <definedName name="_xlnm.Print_Titles">#N/A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4" i="1"/>
  <c r="D12" i="2"/>
  <c r="E8" i="4"/>
  <c r="F8" i="4"/>
  <c r="E9" i="4"/>
  <c r="F9" i="4"/>
  <c r="E10" i="4"/>
  <c r="F10" i="4"/>
  <c r="F11" i="4"/>
  <c r="F32" i="4"/>
  <c r="F33" i="4"/>
  <c r="F15" i="4"/>
  <c r="F34" i="4"/>
  <c r="F35" i="4"/>
  <c r="C8" i="1"/>
  <c r="C6" i="1"/>
  <c r="F16" i="4"/>
  <c r="F29" i="4"/>
  <c r="C7" i="1"/>
  <c r="C12" i="1"/>
  <c r="C13" i="1"/>
  <c r="C11" i="4"/>
  <c r="D19" i="2"/>
  <c r="C14" i="1"/>
  <c r="C9" i="1"/>
  <c r="C17" i="1"/>
  <c r="C18" i="1"/>
  <c r="C31" i="1"/>
  <c r="D4" i="2"/>
  <c r="C26" i="1"/>
  <c r="C27" i="1"/>
  <c r="C32" i="1"/>
  <c r="C19" i="1"/>
  <c r="C28" i="1"/>
  <c r="C29" i="1"/>
  <c r="C33" i="1"/>
  <c r="D5" i="2"/>
  <c r="C34" i="1"/>
  <c r="D16" i="2"/>
  <c r="D6" i="2"/>
  <c r="D9" i="2"/>
  <c r="D26" i="2"/>
  <c r="D25" i="2"/>
  <c r="D13" i="2"/>
  <c r="D22" i="2"/>
  <c r="D23" i="2"/>
  <c r="D29" i="2"/>
  <c r="D27" i="2"/>
  <c r="D30" i="2"/>
</calcChain>
</file>

<file path=xl/sharedStrings.xml><?xml version="1.0" encoding="utf-8"?>
<sst xmlns="http://schemas.openxmlformats.org/spreadsheetml/2006/main" count="99" uniqueCount="94">
  <si>
    <t>Residential</t>
  </si>
  <si>
    <t>Average Price</t>
  </si>
  <si>
    <t>Total Value</t>
  </si>
  <si>
    <t>Affordable</t>
  </si>
  <si>
    <t>Total Residential</t>
  </si>
  <si>
    <t>Commercial</t>
  </si>
  <si>
    <t>Gross Project Value</t>
  </si>
  <si>
    <t>Site Development</t>
  </si>
  <si>
    <t>Parking</t>
  </si>
  <si>
    <t>Architecture and Engineering</t>
  </si>
  <si>
    <t>Taxes</t>
  </si>
  <si>
    <t>Total Costs</t>
  </si>
  <si>
    <t>Marketing</t>
  </si>
  <si>
    <t>Model 1</t>
  </si>
  <si>
    <t>Model 2</t>
  </si>
  <si>
    <t>Total Financing</t>
  </si>
  <si>
    <t>Total Equity Investment</t>
  </si>
  <si>
    <t>Total Distribution</t>
  </si>
  <si>
    <t xml:space="preserve"> </t>
  </si>
  <si>
    <t>Distribution to Talent</t>
  </si>
  <si>
    <t>Amount of Total Distribution</t>
  </si>
  <si>
    <t>To Senior Partner for Talent</t>
  </si>
  <si>
    <t>To Junior Partner for Talent</t>
  </si>
  <si>
    <t>Land</t>
  </si>
  <si>
    <t>Total Return to Senior Partner</t>
  </si>
  <si>
    <t>Total Return to Junior Partner</t>
  </si>
  <si>
    <t>Net Value</t>
  </si>
  <si>
    <t>Net Sales Value</t>
  </si>
  <si>
    <t>To Senior Partner for Investment</t>
  </si>
  <si>
    <t>To Junior Partner for Investment</t>
  </si>
  <si>
    <t>Construction Management</t>
  </si>
  <si>
    <t>Construction Loan Interest</t>
  </si>
  <si>
    <t>Figure 7-8</t>
  </si>
  <si>
    <t>Hypothetical Project: Development Summary</t>
  </si>
  <si>
    <t>Sq. Ft.</t>
  </si>
  <si>
    <t>Residential Value</t>
  </si>
  <si>
    <t>Commercial Value</t>
  </si>
  <si>
    <t>Figure 7-9</t>
  </si>
  <si>
    <t>Hypothetical Project: Financing and Estimated Return</t>
  </si>
  <si>
    <t>Rate of Preferred Return</t>
  </si>
  <si>
    <t>Waterfall Percentage of Promote to Outside Investors</t>
  </si>
  <si>
    <t>Total Distribution of Gross Return</t>
  </si>
  <si>
    <t>Figure 7-10</t>
  </si>
  <si>
    <t>Distribution within Operating Partner/Developer</t>
  </si>
  <si>
    <t>Total Rate of Return on Invested Capital</t>
  </si>
  <si>
    <t>Total Percentage Distribution to Talent</t>
  </si>
  <si>
    <t>Distribution among Partners</t>
  </si>
  <si>
    <t>Total Distribution among Partners</t>
  </si>
  <si>
    <t>Residentiala</t>
  </si>
  <si>
    <t>Total Nonmarketing Costs</t>
  </si>
  <si>
    <t>Gross Return</t>
  </si>
  <si>
    <t>Outside Investors</t>
  </si>
  <si>
    <t>Operating Partner/Developer</t>
  </si>
  <si>
    <t>Total Return</t>
  </si>
  <si>
    <t>Share to Senior Partner</t>
  </si>
  <si>
    <t>Share to Junior Partner</t>
  </si>
  <si>
    <t>Hypothetical Project: Distribution of Return</t>
  </si>
  <si>
    <t>Distribution as Return on Investment</t>
  </si>
  <si>
    <t>Preferred Returna</t>
  </si>
  <si>
    <t>Promotional Returnb</t>
  </si>
  <si>
    <t>a. Allocated all to cash investment.</t>
  </si>
  <si>
    <t>b. Allocated between cash investment and talent based on percentage to each.</t>
  </si>
  <si>
    <t>a. Market sales: models 1 and 2 at $400 per sq. ft. and affordable at $220 per sq. ft.</t>
  </si>
  <si>
    <t>SALES</t>
  </si>
  <si>
    <t>DEVELOPMENT COSTS</t>
  </si>
  <si>
    <t>Commercial, at Cap Rate of 7%</t>
  </si>
  <si>
    <t>Total Land Area (Sq. Ft.)</t>
  </si>
  <si>
    <t>Total Commercial</t>
  </si>
  <si>
    <t>Space</t>
  </si>
  <si>
    <t>DEVELOPMENT PLAN</t>
  </si>
  <si>
    <t>Number</t>
  </si>
  <si>
    <t>Contingency</t>
  </si>
  <si>
    <t>Rental Rate/Sq. Ft.</t>
  </si>
  <si>
    <t>COSTS</t>
  </si>
  <si>
    <t>FINANCING PACKAGE</t>
  </si>
  <si>
    <t xml:space="preserve"> Equity Investment</t>
  </si>
  <si>
    <t>Construction</t>
  </si>
  <si>
    <t>Design, Financing, and Contingency</t>
  </si>
  <si>
    <t>Outside Investors at 90%</t>
  </si>
  <si>
    <t>Operating Partner/Developer at 10%</t>
  </si>
  <si>
    <t>SOURCE OF EQUITY</t>
  </si>
  <si>
    <t>DISTRIBUTION OF RETURN TO EQUITY SOURCES</t>
  </si>
  <si>
    <t>Total Rate of Return, Annual</t>
  </si>
  <si>
    <t>Preferred Return (for 2 Years): 
18.81% Total Return on Outside Investor Equity</t>
  </si>
  <si>
    <t>Promotional Return: 
80% of Gross Return After Paying Preferred</t>
  </si>
  <si>
    <t>Preferred Return (for 2 Years): 
18.81% Total Return on Developer Co-investment</t>
  </si>
  <si>
    <t>Promotional Return: 
20% (Remaining Gross Return After Paying Preferred)</t>
  </si>
  <si>
    <t>5.4% of construction and land costs</t>
  </si>
  <si>
    <t>4.5% of construction costs</t>
  </si>
  <si>
    <t>4% of construction costs</t>
  </si>
  <si>
    <t>1% of construction costs</t>
  </si>
  <si>
    <t>10% of construction costs</t>
  </si>
  <si>
    <t xml:space="preserve"> Bank Loan at 65% of Nonmarketing Costs</t>
  </si>
  <si>
    <t>Total Percentage Distribution to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</si>
</sst>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%"/>
    <numFmt numFmtId="165" formatCode="&quot;$&quot;#,##0"/>
  </numFmts>
  <fonts count="21" x14ac:knownFonts="1">
    <font>
      <sz val="14"/>
      <name val="Times New Roman"/>
    </font>
    <font>
      <sz val="14"/>
      <name val="Times New Roman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4"/>
      <color theme="10"/>
      <name val="Times New Roman"/>
    </font>
    <font>
      <u/>
      <sz val="14"/>
      <color theme="11"/>
      <name val="Times New Roman"/>
    </font>
    <font>
      <i/>
      <sz val="14"/>
      <name val="Times New Roman"/>
    </font>
    <font>
      <b/>
      <sz val="12"/>
      <color rgb="FFFF0000"/>
      <name val="Arial"/>
      <family val="2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6">
    <xf numFmtId="0" fontId="0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1"/>
    <xf numFmtId="3" fontId="3" fillId="0" borderId="1" xfId="1" applyNumberFormat="1" applyBorder="1"/>
    <xf numFmtId="0" fontId="3" fillId="0" borderId="1" xfId="1" applyBorder="1"/>
    <xf numFmtId="0" fontId="3" fillId="0" borderId="0" xfId="1" applyBorder="1"/>
    <xf numFmtId="3" fontId="3" fillId="0" borderId="1" xfId="1" applyNumberFormat="1" applyFont="1" applyBorder="1" applyAlignment="1">
      <alignment wrapText="1"/>
    </xf>
    <xf numFmtId="3" fontId="3" fillId="0" borderId="1" xfId="1" applyNumberFormat="1" applyBorder="1" applyAlignment="1">
      <alignment wrapText="1"/>
    </xf>
    <xf numFmtId="165" fontId="3" fillId="0" borderId="3" xfId="1" applyNumberFormat="1" applyFont="1" applyBorder="1" applyAlignment="1">
      <alignment wrapText="1"/>
    </xf>
    <xf numFmtId="165" fontId="3" fillId="0" borderId="1" xfId="1" applyNumberFormat="1" applyBorder="1"/>
    <xf numFmtId="0" fontId="3" fillId="0" borderId="1" xfId="1" applyBorder="1" applyAlignment="1">
      <alignment horizontal="left"/>
    </xf>
    <xf numFmtId="6" fontId="0" fillId="0" borderId="0" xfId="0" applyNumberFormat="1"/>
    <xf numFmtId="0" fontId="0" fillId="0" borderId="4" xfId="0" applyBorder="1"/>
    <xf numFmtId="0" fontId="8" fillId="0" borderId="0" xfId="0" applyFont="1"/>
    <xf numFmtId="0" fontId="0" fillId="0" borderId="0" xfId="0" applyBorder="1"/>
    <xf numFmtId="0" fontId="10" fillId="0" borderId="0" xfId="0" applyFont="1" applyAlignment="1">
      <alignment wrapText="1"/>
    </xf>
    <xf numFmtId="0" fontId="11" fillId="0" borderId="0" xfId="0" applyFont="1"/>
    <xf numFmtId="3" fontId="3" fillId="0" borderId="12" xfId="2" applyNumberFormat="1" applyFont="1" applyBorder="1"/>
    <xf numFmtId="0" fontId="3" fillId="0" borderId="1" xfId="1" applyFont="1" applyBorder="1" applyAlignment="1">
      <alignment horizontal="left"/>
    </xf>
    <xf numFmtId="165" fontId="3" fillId="0" borderId="1" xfId="2" applyNumberFormat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/>
    <xf numFmtId="0" fontId="0" fillId="0" borderId="0" xfId="0" applyFont="1"/>
    <xf numFmtId="0" fontId="0" fillId="0" borderId="4" xfId="0" applyFont="1" applyBorder="1"/>
    <xf numFmtId="0" fontId="0" fillId="0" borderId="0" xfId="0" applyFont="1" applyBorder="1"/>
    <xf numFmtId="165" fontId="3" fillId="0" borderId="1" xfId="1" applyNumberFormat="1" applyFont="1" applyBorder="1"/>
    <xf numFmtId="165" fontId="5" fillId="0" borderId="2" xfId="1" applyNumberFormat="1" applyFont="1" applyBorder="1"/>
    <xf numFmtId="6" fontId="3" fillId="0" borderId="1" xfId="1" applyNumberFormat="1" applyFont="1" applyBorder="1"/>
    <xf numFmtId="0" fontId="15" fillId="0" borderId="0" xfId="0" applyFont="1"/>
    <xf numFmtId="0" fontId="7" fillId="0" borderId="0" xfId="1" applyFont="1"/>
    <xf numFmtId="0" fontId="3" fillId="0" borderId="3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3" xfId="1" applyFont="1" applyBorder="1" applyAlignment="1">
      <alignment horizontal="left" wrapText="1"/>
    </xf>
    <xf numFmtId="0" fontId="3" fillId="0" borderId="7" xfId="1" applyFont="1" applyBorder="1" applyAlignment="1">
      <alignment horizontal="left"/>
    </xf>
    <xf numFmtId="0" fontId="3" fillId="0" borderId="1" xfId="1" applyFill="1" applyBorder="1" applyAlignment="1">
      <alignment horizontal="center"/>
    </xf>
    <xf numFmtId="3" fontId="3" fillId="0" borderId="1" xfId="2" applyNumberFormat="1" applyFont="1" applyFill="1" applyBorder="1"/>
    <xf numFmtId="0" fontId="3" fillId="0" borderId="2" xfId="1" applyBorder="1" applyAlignment="1">
      <alignment horizontal="left" wrapText="1" indent="1"/>
    </xf>
    <xf numFmtId="0" fontId="3" fillId="0" borderId="1" xfId="1" applyBorder="1" applyAlignment="1">
      <alignment horizontal="left" wrapText="1" indent="1"/>
    </xf>
    <xf numFmtId="0" fontId="3" fillId="0" borderId="1" xfId="1" applyFont="1" applyBorder="1" applyAlignment="1">
      <alignment horizontal="left" indent="1"/>
    </xf>
    <xf numFmtId="1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3" fillId="0" borderId="8" xfId="1" applyFont="1" applyBorder="1" applyAlignment="1">
      <alignment horizontal="left" indent="1"/>
    </xf>
    <xf numFmtId="3" fontId="3" fillId="0" borderId="8" xfId="2" applyNumberFormat="1" applyFont="1" applyFill="1" applyBorder="1"/>
    <xf numFmtId="9" fontId="3" fillId="0" borderId="8" xfId="3" applyFont="1" applyFill="1" applyBorder="1"/>
    <xf numFmtId="165" fontId="3" fillId="0" borderId="8" xfId="1" applyNumberFormat="1" applyBorder="1"/>
    <xf numFmtId="165" fontId="5" fillId="0" borderId="1" xfId="1" applyNumberFormat="1" applyFont="1" applyBorder="1"/>
    <xf numFmtId="0" fontId="3" fillId="0" borderId="3" xfId="1" applyFont="1" applyBorder="1"/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5" fillId="0" borderId="3" xfId="1" applyFont="1" applyBorder="1" applyAlignment="1">
      <alignment horizontal="left" wrapText="1"/>
    </xf>
    <xf numFmtId="0" fontId="5" fillId="0" borderId="6" xfId="1" applyFont="1" applyBorder="1" applyAlignment="1">
      <alignment horizontal="left" wrapText="1"/>
    </xf>
    <xf numFmtId="165" fontId="5" fillId="0" borderId="7" xfId="1" applyNumberFormat="1" applyFont="1" applyBorder="1"/>
    <xf numFmtId="165" fontId="3" fillId="0" borderId="2" xfId="1" applyNumberFormat="1" applyFont="1" applyBorder="1"/>
    <xf numFmtId="0" fontId="3" fillId="0" borderId="3" xfId="1" applyBorder="1" applyAlignment="1">
      <alignment horizontal="left"/>
    </xf>
    <xf numFmtId="0" fontId="3" fillId="0" borderId="7" xfId="1" applyBorder="1"/>
    <xf numFmtId="3" fontId="3" fillId="0" borderId="6" xfId="1" applyNumberFormat="1" applyBorder="1"/>
    <xf numFmtId="0" fontId="3" fillId="0" borderId="6" xfId="1" applyBorder="1"/>
    <xf numFmtId="0" fontId="17" fillId="0" borderId="0" xfId="0" applyFont="1" applyFill="1"/>
    <xf numFmtId="6" fontId="17" fillId="0" borderId="0" xfId="0" applyNumberFormat="1" applyFont="1" applyFill="1"/>
    <xf numFmtId="0" fontId="17" fillId="0" borderId="0" xfId="0" applyFont="1" applyFill="1" applyAlignment="1">
      <alignment horizontal="left" indent="1"/>
    </xf>
    <xf numFmtId="0" fontId="16" fillId="0" borderId="0" xfId="1" applyFont="1" applyFill="1"/>
    <xf numFmtId="165" fontId="3" fillId="0" borderId="1" xfId="0" applyNumberFormat="1" applyFont="1" applyBorder="1"/>
    <xf numFmtId="164" fontId="3" fillId="0" borderId="6" xfId="1" applyNumberFormat="1" applyFont="1" applyBorder="1"/>
    <xf numFmtId="0" fontId="3" fillId="0" borderId="9" xfId="1" applyBorder="1"/>
    <xf numFmtId="165" fontId="3" fillId="0" borderId="7" xfId="1" applyNumberFormat="1" applyFont="1" applyBorder="1"/>
    <xf numFmtId="3" fontId="5" fillId="0" borderId="10" xfId="1" applyNumberFormat="1" applyFont="1" applyBorder="1"/>
    <xf numFmtId="164" fontId="3" fillId="0" borderId="7" xfId="3" applyNumberFormat="1" applyFont="1" applyBorder="1" applyAlignment="1"/>
    <xf numFmtId="0" fontId="5" fillId="0" borderId="10" xfId="1" applyFont="1" applyBorder="1" applyAlignment="1">
      <alignment horizontal="center"/>
    </xf>
    <xf numFmtId="165" fontId="5" fillId="0" borderId="12" xfId="1" applyNumberFormat="1" applyFont="1" applyBorder="1"/>
    <xf numFmtId="0" fontId="5" fillId="0" borderId="1" xfId="1" applyFont="1" applyBorder="1" applyAlignment="1">
      <alignment horizontal="left" indent="1"/>
    </xf>
    <xf numFmtId="0" fontId="5" fillId="0" borderId="1" xfId="1" applyFont="1" applyBorder="1"/>
    <xf numFmtId="3" fontId="5" fillId="0" borderId="1" xfId="2" applyNumberFormat="1" applyFont="1" applyFill="1" applyBorder="1"/>
    <xf numFmtId="9" fontId="5" fillId="0" borderId="1" xfId="3" applyFont="1" applyFill="1" applyBorder="1"/>
    <xf numFmtId="0" fontId="5" fillId="0" borderId="12" xfId="1" applyFont="1" applyBorder="1" applyAlignment="1">
      <alignment horizontal="left" indent="1"/>
    </xf>
    <xf numFmtId="165" fontId="3" fillId="0" borderId="12" xfId="2" applyNumberFormat="1" applyFont="1" applyFill="1" applyBorder="1" applyAlignment="1">
      <alignment horizontal="center"/>
    </xf>
    <xf numFmtId="0" fontId="3" fillId="0" borderId="9" xfId="1" applyFill="1" applyBorder="1"/>
    <xf numFmtId="0" fontId="3" fillId="0" borderId="1" xfId="1" applyBorder="1" applyAlignment="1">
      <alignment horizontal="left" indent="1"/>
    </xf>
    <xf numFmtId="3" fontId="3" fillId="0" borderId="1" xfId="2" applyNumberFormat="1" applyFont="1" applyBorder="1"/>
    <xf numFmtId="3" fontId="3" fillId="0" borderId="1" xfId="2" applyNumberFormat="1" applyFont="1" applyBorder="1" applyAlignment="1">
      <alignment horizontal="right"/>
    </xf>
    <xf numFmtId="165" fontId="3" fillId="0" borderId="3" xfId="2" applyNumberFormat="1" applyFont="1" applyBorder="1"/>
    <xf numFmtId="164" fontId="3" fillId="0" borderId="3" xfId="1" applyNumberFormat="1" applyFont="1" applyBorder="1" applyAlignment="1">
      <alignment horizontal="left"/>
    </xf>
    <xf numFmtId="0" fontId="0" fillId="0" borderId="0" xfId="0" applyFont="1" applyFill="1"/>
    <xf numFmtId="0" fontId="3" fillId="0" borderId="3" xfId="1" applyFont="1" applyBorder="1" applyAlignment="1">
      <alignment horizontal="left"/>
    </xf>
    <xf numFmtId="0" fontId="3" fillId="0" borderId="0" xfId="1" applyFill="1"/>
    <xf numFmtId="0" fontId="16" fillId="0" borderId="0" xfId="1" applyFont="1" applyFill="1" applyBorder="1"/>
    <xf numFmtId="0" fontId="3" fillId="0" borderId="0" xfId="1" applyFill="1" applyBorder="1"/>
    <xf numFmtId="0" fontId="3" fillId="0" borderId="0" xfId="1" applyFont="1" applyFill="1"/>
    <xf numFmtId="0" fontId="5" fillId="0" borderId="0" xfId="1" applyFont="1" applyBorder="1" applyAlignment="1">
      <alignment horizontal="left"/>
    </xf>
    <xf numFmtId="0" fontId="12" fillId="0" borderId="0" xfId="0" applyFont="1"/>
    <xf numFmtId="0" fontId="10" fillId="0" borderId="0" xfId="0" applyFont="1"/>
    <xf numFmtId="0" fontId="12" fillId="0" borderId="1" xfId="0" applyFont="1" applyBorder="1"/>
    <xf numFmtId="6" fontId="12" fillId="0" borderId="1" xfId="0" applyNumberFormat="1" applyFont="1" applyBorder="1"/>
    <xf numFmtId="0" fontId="18" fillId="0" borderId="1" xfId="0" applyFont="1" applyBorder="1"/>
    <xf numFmtId="6" fontId="18" fillId="0" borderId="1" xfId="0" applyNumberFormat="1" applyFont="1" applyBorder="1"/>
    <xf numFmtId="0" fontId="18" fillId="0" borderId="0" xfId="0" applyFont="1"/>
    <xf numFmtId="0" fontId="19" fillId="0" borderId="0" xfId="0" applyFont="1" applyFill="1"/>
    <xf numFmtId="0" fontId="12" fillId="0" borderId="0" xfId="0" applyFont="1" applyFill="1"/>
    <xf numFmtId="0" fontId="12" fillId="0" borderId="1" xfId="0" applyFont="1" applyBorder="1" applyAlignment="1">
      <alignment horizontal="left"/>
    </xf>
    <xf numFmtId="9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 indent="1"/>
    </xf>
    <xf numFmtId="6" fontId="12" fillId="0" borderId="3" xfId="0" applyNumberFormat="1" applyFont="1" applyBorder="1"/>
    <xf numFmtId="10" fontId="12" fillId="0" borderId="5" xfId="3" applyNumberFormat="1" applyFont="1" applyBorder="1"/>
    <xf numFmtId="9" fontId="12" fillId="0" borderId="5" xfId="3" applyFont="1" applyBorder="1"/>
    <xf numFmtId="6" fontId="12" fillId="0" borderId="3" xfId="3" applyNumberFormat="1" applyFont="1" applyBorder="1"/>
    <xf numFmtId="0" fontId="12" fillId="0" borderId="5" xfId="0" applyFont="1" applyBorder="1"/>
    <xf numFmtId="0" fontId="12" fillId="0" borderId="0" xfId="0" applyFont="1" applyBorder="1"/>
    <xf numFmtId="6" fontId="12" fillId="0" borderId="0" xfId="3" applyNumberFormat="1" applyFont="1" applyBorder="1"/>
    <xf numFmtId="9" fontId="12" fillId="0" borderId="3" xfId="3" applyFont="1" applyBorder="1"/>
    <xf numFmtId="10" fontId="12" fillId="0" borderId="0" xfId="3" applyNumberFormat="1" applyFont="1" applyBorder="1"/>
    <xf numFmtId="0" fontId="12" fillId="0" borderId="0" xfId="0" applyFont="1" applyBorder="1" applyAlignment="1">
      <alignment horizontal="left"/>
    </xf>
    <xf numFmtId="9" fontId="12" fillId="0" borderId="5" xfId="0" applyNumberFormat="1" applyFont="1" applyBorder="1"/>
    <xf numFmtId="0" fontId="12" fillId="0" borderId="1" xfId="0" applyFont="1" applyFill="1" applyBorder="1" applyAlignment="1">
      <alignment horizontal="left" wrapText="1" indent="1"/>
    </xf>
    <xf numFmtId="0" fontId="12" fillId="0" borderId="0" xfId="0" applyFont="1" applyAlignment="1">
      <alignment wrapText="1"/>
    </xf>
    <xf numFmtId="6" fontId="12" fillId="0" borderId="0" xfId="0" applyNumberFormat="1" applyFont="1"/>
    <xf numFmtId="0" fontId="19" fillId="0" borderId="0" xfId="0" applyFont="1" applyFill="1" applyAlignment="1">
      <alignment wrapText="1"/>
    </xf>
    <xf numFmtId="6" fontId="19" fillId="0" borderId="0" xfId="0" applyNumberFormat="1" applyFont="1" applyFill="1"/>
    <xf numFmtId="6" fontId="19" fillId="0" borderId="0" xfId="0" applyNumberFormat="1" applyFont="1" applyFill="1" applyAlignment="1">
      <alignment horizontal="center"/>
    </xf>
    <xf numFmtId="0" fontId="12" fillId="0" borderId="9" xfId="0" applyFont="1" applyBorder="1"/>
    <xf numFmtId="0" fontId="12" fillId="0" borderId="12" xfId="0" applyFont="1" applyBorder="1"/>
    <xf numFmtId="0" fontId="19" fillId="0" borderId="0" xfId="0" applyFont="1" applyFill="1" applyBorder="1" applyAlignment="1">
      <alignment wrapText="1"/>
    </xf>
    <xf numFmtId="0" fontId="12" fillId="0" borderId="1" xfId="0" applyFont="1" applyBorder="1" applyAlignment="1">
      <alignment horizontal="left" indent="1"/>
    </xf>
    <xf numFmtId="0" fontId="12" fillId="0" borderId="3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9" xfId="0" applyFont="1" applyBorder="1" applyAlignment="1">
      <alignment horizontal="left"/>
    </xf>
    <xf numFmtId="0" fontId="18" fillId="0" borderId="1" xfId="0" applyFont="1" applyBorder="1" applyAlignment="1">
      <alignment horizontal="left" indent="1"/>
    </xf>
    <xf numFmtId="0" fontId="18" fillId="0" borderId="9" xfId="0" applyFont="1" applyBorder="1"/>
    <xf numFmtId="0" fontId="18" fillId="0" borderId="3" xfId="0" applyFont="1" applyBorder="1"/>
    <xf numFmtId="0" fontId="18" fillId="0" borderId="6" xfId="0" applyFont="1" applyBorder="1"/>
    <xf numFmtId="9" fontId="18" fillId="0" borderId="7" xfId="3" applyFont="1" applyBorder="1"/>
    <xf numFmtId="165" fontId="12" fillId="0" borderId="1" xfId="0" applyNumberFormat="1" applyFont="1" applyBorder="1"/>
    <xf numFmtId="0" fontId="12" fillId="0" borderId="3" xfId="0" applyFont="1" applyBorder="1" applyAlignment="1">
      <alignment horizontal="left" indent="1"/>
    </xf>
    <xf numFmtId="0" fontId="12" fillId="0" borderId="6" xfId="0" applyFont="1" applyBorder="1" applyAlignment="1">
      <alignment horizontal="left" indent="1"/>
    </xf>
    <xf numFmtId="3" fontId="12" fillId="0" borderId="7" xfId="0" applyNumberFormat="1" applyFont="1" applyBorder="1"/>
    <xf numFmtId="165" fontId="18" fillId="0" borderId="1" xfId="0" applyNumberFormat="1" applyFont="1" applyBorder="1"/>
    <xf numFmtId="0" fontId="18" fillId="0" borderId="1" xfId="0" applyFont="1" applyBorder="1" applyAlignment="1">
      <alignment horizontal="left"/>
    </xf>
    <xf numFmtId="0" fontId="20" fillId="0" borderId="0" xfId="0" applyFont="1"/>
    <xf numFmtId="9" fontId="12" fillId="0" borderId="1" xfId="3" applyFont="1" applyBorder="1"/>
    <xf numFmtId="0" fontId="6" fillId="0" borderId="5" xfId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3" fillId="0" borderId="3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3" fillId="0" borderId="3" xfId="1" applyFont="1" applyBorder="1" applyAlignment="1">
      <alignment horizontal="left" wrapText="1"/>
    </xf>
    <xf numFmtId="0" fontId="3" fillId="0" borderId="6" xfId="1" applyFont="1" applyBorder="1" applyAlignment="1">
      <alignment horizontal="left" wrapText="1"/>
    </xf>
    <xf numFmtId="164" fontId="3" fillId="0" borderId="3" xfId="3" applyNumberFormat="1" applyFont="1" applyBorder="1" applyAlignment="1">
      <alignment horizontal="left" wrapText="1"/>
    </xf>
    <xf numFmtId="164" fontId="3" fillId="0" borderId="6" xfId="3" applyNumberFormat="1" applyFont="1" applyBorder="1" applyAlignment="1">
      <alignment horizontal="left" wrapText="1"/>
    </xf>
    <xf numFmtId="164" fontId="3" fillId="0" borderId="7" xfId="3" applyNumberFormat="1" applyFont="1" applyBorder="1" applyAlignment="1">
      <alignment horizontal="left" wrapText="1"/>
    </xf>
    <xf numFmtId="164" fontId="3" fillId="0" borderId="3" xfId="1" applyNumberFormat="1" applyFont="1" applyBorder="1" applyAlignment="1">
      <alignment horizontal="left"/>
    </xf>
    <xf numFmtId="164" fontId="3" fillId="0" borderId="6" xfId="1" applyNumberFormat="1" applyFont="1" applyBorder="1" applyAlignment="1">
      <alignment horizontal="left"/>
    </xf>
    <xf numFmtId="164" fontId="3" fillId="0" borderId="7" xfId="1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 indent="1"/>
    </xf>
    <xf numFmtId="0" fontId="12" fillId="0" borderId="0" xfId="0" applyFont="1" applyAlignment="1">
      <alignment horizontal="left" wrapText="1"/>
    </xf>
    <xf numFmtId="0" fontId="12" fillId="0" borderId="1" xfId="0" applyFont="1" applyBorder="1" applyAlignment="1">
      <alignment horizontal="left"/>
    </xf>
  </cellXfs>
  <cellStyles count="156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Normal" xfId="0" builtinId="0"/>
    <cellStyle name="Normal_Investment analysis-12010 San Pablo 11-30-05" xfId="1"/>
    <cellStyle name="Normal_Telegraph Point II description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selection activeCell="B31" sqref="B31:F31"/>
    </sheetView>
  </sheetViews>
  <sheetFormatPr defaultColWidth="8.88671875" defaultRowHeight="15" x14ac:dyDescent="0.2"/>
  <cols>
    <col min="1" max="1" width="2.5546875" style="1" customWidth="1"/>
    <col min="2" max="2" width="23.33203125" style="1" customWidth="1"/>
    <col min="3" max="3" width="8.5546875" style="1" customWidth="1"/>
    <col min="4" max="4" width="7.6640625" style="1" customWidth="1"/>
    <col min="5" max="5" width="12.6640625" style="1" customWidth="1"/>
    <col min="6" max="6" width="13.44140625" style="1" customWidth="1"/>
    <col min="7" max="7" width="12.44140625" style="1" customWidth="1"/>
    <col min="8" max="16384" width="8.88671875" style="1"/>
  </cols>
  <sheetData>
    <row r="1" spans="1:10" s="21" customFormat="1" x14ac:dyDescent="0.2">
      <c r="B1" s="19" t="s">
        <v>32</v>
      </c>
      <c r="C1" s="20"/>
      <c r="D1" s="20"/>
      <c r="E1" s="20"/>
      <c r="F1" s="20"/>
    </row>
    <row r="2" spans="1:10" s="21" customFormat="1" ht="15.75" x14ac:dyDescent="0.25">
      <c r="B2" s="90" t="s">
        <v>33</v>
      </c>
      <c r="C2" s="20"/>
      <c r="D2" s="20"/>
      <c r="E2" s="20"/>
      <c r="F2" s="20"/>
    </row>
    <row r="3" spans="1:10" s="21" customFormat="1" x14ac:dyDescent="0.2">
      <c r="B3" s="19"/>
      <c r="C3" s="20"/>
      <c r="D3" s="20"/>
      <c r="E3" s="20"/>
      <c r="F3" s="20"/>
    </row>
    <row r="4" spans="1:10" s="21" customFormat="1" x14ac:dyDescent="0.2">
      <c r="A4" s="19"/>
      <c r="B4" s="85" t="s">
        <v>69</v>
      </c>
      <c r="C4" s="49"/>
      <c r="D4" s="49"/>
      <c r="E4" s="49"/>
      <c r="F4" s="50"/>
    </row>
    <row r="5" spans="1:10" x14ac:dyDescent="0.2">
      <c r="B5" s="56" t="s">
        <v>66</v>
      </c>
      <c r="C5" s="57"/>
      <c r="D5" s="2">
        <v>180000</v>
      </c>
      <c r="E5" s="3"/>
      <c r="F5" s="3"/>
    </row>
    <row r="6" spans="1:10" ht="15.75" x14ac:dyDescent="0.25">
      <c r="A6" s="9"/>
      <c r="B6" s="56"/>
      <c r="C6" s="58"/>
      <c r="D6" s="59"/>
      <c r="E6" s="59"/>
      <c r="F6" s="57"/>
      <c r="G6" s="63"/>
      <c r="H6" s="86"/>
      <c r="I6" s="86"/>
      <c r="J6" s="86"/>
    </row>
    <row r="7" spans="1:10" ht="15.75" x14ac:dyDescent="0.25">
      <c r="B7" s="9" t="s">
        <v>48</v>
      </c>
      <c r="C7" s="39" t="s">
        <v>70</v>
      </c>
      <c r="D7" s="40" t="s">
        <v>34</v>
      </c>
      <c r="E7" s="41" t="s">
        <v>1</v>
      </c>
      <c r="F7" s="40" t="s">
        <v>2</v>
      </c>
      <c r="G7" s="87"/>
      <c r="H7" s="86"/>
      <c r="I7" s="86"/>
      <c r="J7" s="86"/>
    </row>
    <row r="8" spans="1:10" x14ac:dyDescent="0.2">
      <c r="A8" s="4"/>
      <c r="B8" s="36" t="s">
        <v>13</v>
      </c>
      <c r="C8" s="5">
        <v>45</v>
      </c>
      <c r="D8" s="6">
        <v>1800</v>
      </c>
      <c r="E8" s="7">
        <f>D8*375</f>
        <v>675000</v>
      </c>
      <c r="F8" s="8">
        <f>C8*E8</f>
        <v>30375000</v>
      </c>
      <c r="G8" s="142"/>
      <c r="H8" s="86"/>
      <c r="I8" s="86"/>
      <c r="J8" s="86"/>
    </row>
    <row r="9" spans="1:10" x14ac:dyDescent="0.2">
      <c r="B9" s="37" t="s">
        <v>14</v>
      </c>
      <c r="C9" s="5">
        <v>22</v>
      </c>
      <c r="D9" s="6">
        <v>1400</v>
      </c>
      <c r="E9" s="7">
        <f>D9*390</f>
        <v>546000</v>
      </c>
      <c r="F9" s="8">
        <f>C9*E9</f>
        <v>12012000</v>
      </c>
      <c r="G9" s="142"/>
      <c r="H9" s="86"/>
      <c r="I9" s="86"/>
      <c r="J9" s="86"/>
    </row>
    <row r="10" spans="1:10" x14ac:dyDescent="0.2">
      <c r="B10" s="79" t="s">
        <v>3</v>
      </c>
      <c r="C10" s="80">
        <v>14</v>
      </c>
      <c r="D10" s="81">
        <v>1600</v>
      </c>
      <c r="E10" s="82">
        <f>D10*200</f>
        <v>320000</v>
      </c>
      <c r="F10" s="8">
        <f>C10*E10</f>
        <v>4480000</v>
      </c>
      <c r="G10" s="142"/>
      <c r="H10" s="86"/>
      <c r="I10" s="86"/>
      <c r="J10" s="86"/>
    </row>
    <row r="11" spans="1:10" ht="15.75" x14ac:dyDescent="0.25">
      <c r="B11" s="76" t="s">
        <v>4</v>
      </c>
      <c r="C11" s="16">
        <f>SUM(C8:C10)</f>
        <v>81</v>
      </c>
      <c r="D11" s="77"/>
      <c r="E11" s="78"/>
      <c r="F11" s="71">
        <f>SUM(F8:F10)</f>
        <v>46867000</v>
      </c>
      <c r="G11" s="88"/>
      <c r="H11" s="86"/>
      <c r="I11" s="86"/>
      <c r="J11" s="86"/>
    </row>
    <row r="12" spans="1:10" ht="15" customHeight="1" x14ac:dyDescent="0.2">
      <c r="A12" s="31"/>
      <c r="B12" s="143" t="s">
        <v>65</v>
      </c>
      <c r="C12" s="144"/>
      <c r="D12" s="145"/>
      <c r="E12" s="34"/>
      <c r="F12" s="3"/>
      <c r="G12" s="88"/>
      <c r="H12" s="86"/>
      <c r="I12" s="86"/>
      <c r="J12" s="86"/>
    </row>
    <row r="13" spans="1:10" x14ac:dyDescent="0.2">
      <c r="A13" s="17"/>
      <c r="B13" s="38" t="s">
        <v>72</v>
      </c>
      <c r="D13" s="35"/>
      <c r="E13" s="18">
        <v>24</v>
      </c>
      <c r="F13" s="2"/>
      <c r="G13" s="88"/>
      <c r="H13" s="86"/>
      <c r="I13" s="86"/>
      <c r="J13" s="86"/>
    </row>
    <row r="14" spans="1:10" x14ac:dyDescent="0.2">
      <c r="A14" s="17"/>
      <c r="B14" s="43" t="s">
        <v>68</v>
      </c>
      <c r="C14" s="3"/>
      <c r="D14" s="44">
        <v>20000</v>
      </c>
      <c r="E14" s="45"/>
      <c r="F14" s="46"/>
      <c r="G14" s="88"/>
      <c r="H14" s="86"/>
      <c r="I14" s="86"/>
      <c r="J14" s="86"/>
    </row>
    <row r="15" spans="1:10" ht="15.75" x14ac:dyDescent="0.25">
      <c r="A15" s="19"/>
      <c r="B15" s="72" t="s">
        <v>67</v>
      </c>
      <c r="C15" s="73"/>
      <c r="D15" s="74"/>
      <c r="E15" s="75"/>
      <c r="F15" s="47">
        <f>(E13*D14)/0.07</f>
        <v>6857142.8571428563</v>
      </c>
      <c r="G15" s="88"/>
      <c r="H15" s="86"/>
      <c r="I15" s="86"/>
      <c r="J15" s="86"/>
    </row>
    <row r="16" spans="1:10" ht="15" customHeight="1" x14ac:dyDescent="0.25">
      <c r="A16" s="4"/>
      <c r="B16" s="146" t="s">
        <v>6</v>
      </c>
      <c r="C16" s="146"/>
      <c r="D16" s="146"/>
      <c r="E16" s="146"/>
      <c r="F16" s="47">
        <f>F11+F15</f>
        <v>53724142.857142858</v>
      </c>
      <c r="G16" s="88"/>
      <c r="H16" s="86"/>
      <c r="I16" s="86"/>
      <c r="J16" s="86"/>
    </row>
    <row r="17" spans="1:10" ht="15" customHeight="1" x14ac:dyDescent="0.25">
      <c r="A17" s="4"/>
      <c r="B17" s="52"/>
      <c r="C17" s="53"/>
      <c r="D17" s="53"/>
      <c r="E17" s="53"/>
      <c r="F17" s="54"/>
      <c r="G17" s="88"/>
      <c r="H17" s="86"/>
      <c r="I17" s="86"/>
      <c r="J17" s="86"/>
    </row>
    <row r="18" spans="1:10" s="21" customFormat="1" x14ac:dyDescent="0.2">
      <c r="A18" s="19"/>
      <c r="B18" s="48" t="s">
        <v>64</v>
      </c>
      <c r="C18" s="49"/>
      <c r="D18" s="49"/>
      <c r="E18" s="49"/>
      <c r="F18" s="50"/>
      <c r="G18" s="89"/>
      <c r="H18" s="89"/>
      <c r="I18" s="89"/>
      <c r="J18" s="89"/>
    </row>
    <row r="19" spans="1:10" ht="15.75" x14ac:dyDescent="0.25">
      <c r="B19" s="152" t="s">
        <v>0</v>
      </c>
      <c r="C19" s="153"/>
      <c r="D19" s="153"/>
      <c r="E19" s="70"/>
      <c r="F19" s="55">
        <v>16500000</v>
      </c>
      <c r="G19" s="86"/>
      <c r="H19" s="86"/>
      <c r="I19" s="86"/>
      <c r="J19" s="86"/>
    </row>
    <row r="20" spans="1:10" x14ac:dyDescent="0.2">
      <c r="B20" s="147" t="s">
        <v>7</v>
      </c>
      <c r="C20" s="148"/>
      <c r="D20" s="148"/>
      <c r="E20" s="67"/>
      <c r="F20" s="25">
        <v>3570046</v>
      </c>
      <c r="G20" s="86"/>
      <c r="H20" s="86"/>
      <c r="I20" s="86"/>
      <c r="J20" s="86"/>
    </row>
    <row r="21" spans="1:10" x14ac:dyDescent="0.2">
      <c r="B21" s="147" t="s">
        <v>5</v>
      </c>
      <c r="C21" s="148"/>
      <c r="D21" s="148"/>
      <c r="E21" s="67"/>
      <c r="F21" s="25">
        <v>2200000</v>
      </c>
      <c r="G21" s="86"/>
      <c r="H21" s="86"/>
      <c r="I21" s="86"/>
      <c r="J21" s="86"/>
    </row>
    <row r="22" spans="1:10" x14ac:dyDescent="0.2">
      <c r="B22" s="147" t="s">
        <v>8</v>
      </c>
      <c r="C22" s="148"/>
      <c r="D22" s="148"/>
      <c r="E22" s="67"/>
      <c r="F22" s="25">
        <v>632435</v>
      </c>
      <c r="G22" s="86"/>
      <c r="H22" s="86"/>
      <c r="I22" s="86"/>
      <c r="J22" s="86"/>
    </row>
    <row r="23" spans="1:10" x14ac:dyDescent="0.2">
      <c r="B23" s="156" t="s">
        <v>23</v>
      </c>
      <c r="C23" s="157"/>
      <c r="D23" s="157"/>
      <c r="E23" s="69"/>
      <c r="F23" s="25">
        <v>11000000</v>
      </c>
      <c r="G23" s="86"/>
      <c r="H23" s="86"/>
      <c r="I23" s="86"/>
      <c r="J23" s="86"/>
    </row>
    <row r="24" spans="1:10" ht="17.100000000000001" customHeight="1" x14ac:dyDescent="0.2">
      <c r="B24" s="32" t="s">
        <v>31</v>
      </c>
      <c r="C24" s="158" t="s">
        <v>87</v>
      </c>
      <c r="D24" s="159"/>
      <c r="E24" s="160"/>
      <c r="F24" s="64">
        <v>1923041</v>
      </c>
      <c r="G24" s="86"/>
      <c r="H24" s="86"/>
      <c r="I24" s="86"/>
      <c r="J24" s="86"/>
    </row>
    <row r="25" spans="1:10" ht="15" customHeight="1" x14ac:dyDescent="0.2">
      <c r="B25" s="32" t="s">
        <v>9</v>
      </c>
      <c r="C25" s="161" t="s">
        <v>88</v>
      </c>
      <c r="D25" s="162"/>
      <c r="E25" s="163"/>
      <c r="F25" s="64">
        <v>1030612</v>
      </c>
      <c r="G25" s="86"/>
      <c r="H25" s="86"/>
      <c r="I25" s="86"/>
      <c r="J25" s="86"/>
    </row>
    <row r="26" spans="1:10" ht="15" customHeight="1" x14ac:dyDescent="0.2">
      <c r="B26" s="32" t="s">
        <v>30</v>
      </c>
      <c r="C26" s="161" t="s">
        <v>89</v>
      </c>
      <c r="D26" s="162"/>
      <c r="E26" s="163"/>
      <c r="F26" s="25">
        <v>916099.23200000008</v>
      </c>
      <c r="G26" s="86"/>
      <c r="H26" s="86"/>
      <c r="I26" s="86"/>
      <c r="J26" s="86"/>
    </row>
    <row r="27" spans="1:10" ht="15.95" customHeight="1" x14ac:dyDescent="0.2">
      <c r="B27" s="32" t="s">
        <v>10</v>
      </c>
      <c r="C27" s="161" t="s">
        <v>90</v>
      </c>
      <c r="D27" s="162"/>
      <c r="E27" s="163"/>
      <c r="F27" s="25">
        <v>229024.80800000002</v>
      </c>
      <c r="G27" s="86"/>
      <c r="H27" s="86"/>
      <c r="I27" s="86"/>
      <c r="J27" s="86"/>
    </row>
    <row r="28" spans="1:10" ht="15.95" customHeight="1" x14ac:dyDescent="0.2">
      <c r="B28" s="32" t="s">
        <v>71</v>
      </c>
      <c r="C28" s="161" t="s">
        <v>91</v>
      </c>
      <c r="D28" s="162"/>
      <c r="E28" s="163"/>
      <c r="F28" s="25">
        <v>2290248.08</v>
      </c>
      <c r="G28" s="86"/>
      <c r="H28" s="86"/>
      <c r="I28" s="86"/>
      <c r="J28" s="86"/>
    </row>
    <row r="29" spans="1:10" ht="15.75" x14ac:dyDescent="0.25">
      <c r="B29" s="154" t="s">
        <v>11</v>
      </c>
      <c r="C29" s="155"/>
      <c r="D29" s="155"/>
      <c r="E29" s="51"/>
      <c r="F29" s="26">
        <f>SUM(F19:F28)</f>
        <v>40291506.119999997</v>
      </c>
      <c r="G29" s="86"/>
      <c r="H29" s="86"/>
      <c r="I29" s="86"/>
      <c r="J29" s="86"/>
    </row>
    <row r="30" spans="1:10" ht="15.75" x14ac:dyDescent="0.25">
      <c r="B30" s="154"/>
      <c r="C30" s="155"/>
      <c r="D30" s="155"/>
      <c r="E30" s="42"/>
      <c r="F30" s="54"/>
      <c r="G30" s="86"/>
      <c r="H30" s="86"/>
      <c r="I30" s="86"/>
      <c r="J30" s="86"/>
    </row>
    <row r="31" spans="1:10" x14ac:dyDescent="0.2">
      <c r="B31" s="147" t="s">
        <v>63</v>
      </c>
      <c r="C31" s="148"/>
      <c r="D31" s="148"/>
      <c r="E31" s="148"/>
      <c r="F31" s="149"/>
      <c r="G31" s="86"/>
      <c r="H31" s="86"/>
      <c r="I31" s="86"/>
      <c r="J31" s="86"/>
    </row>
    <row r="32" spans="1:10" x14ac:dyDescent="0.2">
      <c r="B32" s="147" t="s">
        <v>35</v>
      </c>
      <c r="C32" s="148"/>
      <c r="D32" s="148"/>
      <c r="E32" s="33"/>
      <c r="F32" s="25">
        <f>F11</f>
        <v>46867000</v>
      </c>
      <c r="G32" s="86"/>
      <c r="H32" s="86"/>
      <c r="I32" s="86"/>
      <c r="J32" s="86"/>
    </row>
    <row r="33" spans="1:10" ht="15.75" x14ac:dyDescent="0.25">
      <c r="B33" s="30" t="s">
        <v>12</v>
      </c>
      <c r="C33" s="83">
        <v>0.08</v>
      </c>
      <c r="D33" s="65"/>
      <c r="E33" s="66"/>
      <c r="F33" s="27">
        <f>-C33*F32</f>
        <v>-3749360</v>
      </c>
      <c r="G33" s="63"/>
      <c r="H33" s="86"/>
      <c r="I33" s="86"/>
      <c r="J33" s="86"/>
    </row>
    <row r="34" spans="1:10" x14ac:dyDescent="0.2">
      <c r="B34" s="147" t="s">
        <v>36</v>
      </c>
      <c r="C34" s="148"/>
      <c r="D34" s="148"/>
      <c r="E34" s="67"/>
      <c r="F34" s="25">
        <f>F15</f>
        <v>6857142.8571428563</v>
      </c>
    </row>
    <row r="35" spans="1:10" ht="15.75" x14ac:dyDescent="0.25">
      <c r="B35" s="150" t="s">
        <v>26</v>
      </c>
      <c r="C35" s="151"/>
      <c r="D35" s="151"/>
      <c r="E35" s="68"/>
      <c r="F35" s="26">
        <f>SUM(F32:F34)</f>
        <v>49974782.857142858</v>
      </c>
    </row>
    <row r="36" spans="1:10" s="29" customFormat="1" ht="18.75" x14ac:dyDescent="0.3">
      <c r="B36" s="91" t="s">
        <v>62</v>
      </c>
      <c r="C36" s="28"/>
      <c r="D36" s="28"/>
      <c r="E36" s="28"/>
      <c r="F36" s="28"/>
    </row>
    <row r="37" spans="1:10" ht="18.75" x14ac:dyDescent="0.3">
      <c r="A37"/>
      <c r="B37"/>
      <c r="C37"/>
      <c r="D37"/>
      <c r="E37"/>
      <c r="F37"/>
    </row>
    <row r="38" spans="1:10" s="63" customFormat="1" ht="18.75" x14ac:dyDescent="0.3">
      <c r="B38" s="60"/>
      <c r="C38" s="60"/>
      <c r="D38" s="60"/>
      <c r="E38" s="60"/>
      <c r="F38" s="60"/>
    </row>
    <row r="39" spans="1:10" ht="18.75" x14ac:dyDescent="0.3">
      <c r="A39"/>
      <c r="B39"/>
      <c r="C39"/>
      <c r="D39"/>
      <c r="E39"/>
      <c r="F39"/>
    </row>
    <row r="40" spans="1:10" ht="18.75" x14ac:dyDescent="0.3">
      <c r="B40"/>
      <c r="C40"/>
      <c r="D40"/>
      <c r="E40"/>
    </row>
  </sheetData>
  <mergeCells count="19">
    <mergeCell ref="C26:E26"/>
    <mergeCell ref="C27:E27"/>
    <mergeCell ref="C28:E28"/>
    <mergeCell ref="G8:G10"/>
    <mergeCell ref="B12:D12"/>
    <mergeCell ref="B16:E16"/>
    <mergeCell ref="B31:F31"/>
    <mergeCell ref="B35:D35"/>
    <mergeCell ref="B34:D34"/>
    <mergeCell ref="B32:D32"/>
    <mergeCell ref="B19:D19"/>
    <mergeCell ref="B20:D20"/>
    <mergeCell ref="B22:D22"/>
    <mergeCell ref="B29:D29"/>
    <mergeCell ref="B21:D21"/>
    <mergeCell ref="B23:D23"/>
    <mergeCell ref="B30:D30"/>
    <mergeCell ref="C24:E24"/>
    <mergeCell ref="C25:E25"/>
  </mergeCells>
  <phoneticPr fontId="4" type="noConversion"/>
  <printOptions horizontalCentered="1" verticalCentered="1"/>
  <pageMargins left="0.75" right="0.75" top="1" bottom="1" header="0.5" footer="0.5"/>
  <pageSetup orientation="portrait" r:id="rId1"/>
  <headerFooter alignWithMargins="0">
    <oddHeader>&amp;C&amp;F
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2" workbookViewId="0">
      <selection activeCell="C34" sqref="C34"/>
    </sheetView>
  </sheetViews>
  <sheetFormatPr defaultColWidth="8.6640625" defaultRowHeight="18.75" x14ac:dyDescent="0.3"/>
  <cols>
    <col min="1" max="1" width="3.109375" customWidth="1"/>
    <col min="2" max="2" width="46.44140625" customWidth="1"/>
    <col min="3" max="3" width="13.6640625" style="10" customWidth="1"/>
    <col min="4" max="4" width="11.44140625" customWidth="1"/>
    <col min="6" max="6" width="7.88671875" customWidth="1"/>
    <col min="7" max="7" width="17" customWidth="1"/>
  </cols>
  <sheetData>
    <row r="1" spans="1:11" x14ac:dyDescent="0.3">
      <c r="B1" s="22" t="s">
        <v>37</v>
      </c>
    </row>
    <row r="2" spans="1:11" x14ac:dyDescent="0.3">
      <c r="B2" s="12" t="s">
        <v>38</v>
      </c>
    </row>
    <row r="3" spans="1:11" s="22" customFormat="1" x14ac:dyDescent="0.3">
      <c r="A3" s="24"/>
      <c r="B3" s="164" t="s">
        <v>73</v>
      </c>
      <c r="C3" s="165"/>
      <c r="D3" s="91"/>
      <c r="E3" s="91"/>
      <c r="F3" s="91"/>
      <c r="G3" s="91"/>
    </row>
    <row r="4" spans="1:11" x14ac:dyDescent="0.3">
      <c r="B4" s="93" t="s">
        <v>76</v>
      </c>
      <c r="C4" s="94">
        <f>SUM('Figure 7-8'!F19:F22)</f>
        <v>22902481</v>
      </c>
      <c r="D4" s="91"/>
      <c r="E4" s="91"/>
      <c r="F4" s="91"/>
      <c r="G4" s="91"/>
    </row>
    <row r="5" spans="1:11" x14ac:dyDescent="0.3">
      <c r="B5" s="93" t="s">
        <v>77</v>
      </c>
      <c r="C5" s="94">
        <f>SUM('Figure 7-8'!F24:F28)</f>
        <v>6389025.1200000001</v>
      </c>
      <c r="D5" s="91"/>
      <c r="E5" s="91"/>
      <c r="F5" s="91"/>
      <c r="G5" s="91"/>
    </row>
    <row r="6" spans="1:11" x14ac:dyDescent="0.3">
      <c r="B6" s="93" t="s">
        <v>23</v>
      </c>
      <c r="C6" s="94">
        <f>'Figure 7-8'!F23</f>
        <v>11000000</v>
      </c>
      <c r="D6" s="91"/>
      <c r="E6" s="91"/>
      <c r="F6" s="91"/>
      <c r="G6" s="91"/>
    </row>
    <row r="7" spans="1:11" s="12" customFormat="1" x14ac:dyDescent="0.3">
      <c r="B7" s="95" t="s">
        <v>49</v>
      </c>
      <c r="C7" s="96">
        <f>SUM(C4:C6)</f>
        <v>40291506.120000005</v>
      </c>
      <c r="D7" s="97"/>
      <c r="E7" s="97"/>
      <c r="F7" s="97"/>
      <c r="G7" s="97"/>
    </row>
    <row r="8" spans="1:11" s="22" customFormat="1" x14ac:dyDescent="0.3">
      <c r="B8" s="93" t="s">
        <v>27</v>
      </c>
      <c r="C8" s="94">
        <f>'Figure 7-8'!F35</f>
        <v>49974782.857142858</v>
      </c>
      <c r="D8" s="91"/>
      <c r="E8" s="91"/>
      <c r="F8" s="91"/>
      <c r="G8" s="91"/>
    </row>
    <row r="9" spans="1:11" s="12" customFormat="1" x14ac:dyDescent="0.3">
      <c r="B9" s="95" t="s">
        <v>50</v>
      </c>
      <c r="C9" s="96">
        <f>C8-C7</f>
        <v>9683276.7371428534</v>
      </c>
      <c r="D9" s="97"/>
      <c r="E9" s="97"/>
      <c r="F9" s="97"/>
      <c r="G9" s="97"/>
    </row>
    <row r="10" spans="1:11" s="22" customFormat="1" x14ac:dyDescent="0.3">
      <c r="B10" s="93"/>
      <c r="C10" s="94"/>
      <c r="D10" s="91"/>
      <c r="E10" s="91"/>
      <c r="F10" s="91"/>
      <c r="G10" s="91"/>
    </row>
    <row r="11" spans="1:11" s="22" customFormat="1" x14ac:dyDescent="0.3">
      <c r="B11" s="164" t="s">
        <v>74</v>
      </c>
      <c r="C11" s="165"/>
      <c r="D11" s="91"/>
      <c r="E11" s="91"/>
      <c r="F11" s="91"/>
      <c r="G11" s="91"/>
    </row>
    <row r="12" spans="1:11" s="22" customFormat="1" x14ac:dyDescent="0.3">
      <c r="B12" s="93" t="s">
        <v>92</v>
      </c>
      <c r="C12" s="94">
        <f>0.65*C7</f>
        <v>26189478.978000004</v>
      </c>
      <c r="D12" s="98"/>
      <c r="E12" s="99"/>
      <c r="F12" s="98"/>
      <c r="G12" s="98"/>
      <c r="H12" s="60"/>
      <c r="I12" s="60"/>
      <c r="J12" s="84"/>
      <c r="K12" s="84"/>
    </row>
    <row r="13" spans="1:11" s="22" customFormat="1" x14ac:dyDescent="0.3">
      <c r="B13" s="93" t="s">
        <v>75</v>
      </c>
      <c r="C13" s="94">
        <f>C7-C12</f>
        <v>14102027.142000001</v>
      </c>
      <c r="D13" s="91"/>
      <c r="E13" s="91"/>
      <c r="F13" s="91"/>
      <c r="G13" s="91"/>
    </row>
    <row r="14" spans="1:11" s="12" customFormat="1" x14ac:dyDescent="0.3">
      <c r="B14" s="95" t="s">
        <v>15</v>
      </c>
      <c r="C14" s="96">
        <f>SUM(C12:C13)</f>
        <v>40291506.120000005</v>
      </c>
      <c r="D14" s="97"/>
      <c r="E14" s="97"/>
      <c r="F14" s="97"/>
      <c r="G14" s="97"/>
    </row>
    <row r="15" spans="1:11" s="22" customFormat="1" x14ac:dyDescent="0.3">
      <c r="B15" s="93"/>
      <c r="C15" s="94"/>
      <c r="D15" s="91"/>
      <c r="E15" s="91"/>
      <c r="F15" s="91"/>
      <c r="G15" s="91"/>
    </row>
    <row r="16" spans="1:11" s="22" customFormat="1" x14ac:dyDescent="0.3">
      <c r="B16" s="164" t="s">
        <v>80</v>
      </c>
      <c r="C16" s="165"/>
      <c r="D16" s="91"/>
      <c r="E16" s="91"/>
      <c r="F16" s="91"/>
      <c r="G16" s="91"/>
    </row>
    <row r="17" spans="2:7" s="22" customFormat="1" x14ac:dyDescent="0.3">
      <c r="B17" s="100" t="s">
        <v>78</v>
      </c>
      <c r="C17" s="94">
        <f>0.9*C13</f>
        <v>12691824.427800002</v>
      </c>
      <c r="D17" s="91"/>
      <c r="E17" s="91"/>
      <c r="F17" s="91"/>
      <c r="G17" s="91"/>
    </row>
    <row r="18" spans="2:7" s="22" customFormat="1" x14ac:dyDescent="0.3">
      <c r="B18" s="100" t="s">
        <v>79</v>
      </c>
      <c r="C18" s="94">
        <f>C13-C17</f>
        <v>1410202.7141999993</v>
      </c>
      <c r="D18" s="91"/>
      <c r="E18" s="91"/>
      <c r="F18" s="91"/>
      <c r="G18" s="91"/>
    </row>
    <row r="19" spans="2:7" s="22" customFormat="1" x14ac:dyDescent="0.3">
      <c r="B19" s="93" t="s">
        <v>16</v>
      </c>
      <c r="C19" s="94">
        <f>SUM(C17:C18)</f>
        <v>14102027.142000001</v>
      </c>
      <c r="D19" s="91"/>
      <c r="E19" s="91"/>
      <c r="F19" s="91"/>
      <c r="G19" s="91"/>
    </row>
    <row r="20" spans="2:7" x14ac:dyDescent="0.3">
      <c r="B20" s="93"/>
      <c r="C20" s="94"/>
      <c r="D20" s="91"/>
      <c r="E20" s="91"/>
      <c r="F20" s="91"/>
      <c r="G20" s="91"/>
    </row>
    <row r="21" spans="2:7" s="22" customFormat="1" x14ac:dyDescent="0.3">
      <c r="B21" s="93" t="s">
        <v>39</v>
      </c>
      <c r="C21" s="101">
        <v>0.09</v>
      </c>
      <c r="D21" s="91"/>
      <c r="E21" s="91"/>
      <c r="F21" s="91"/>
      <c r="G21" s="91"/>
    </row>
    <row r="22" spans="2:7" s="22" customFormat="1" x14ac:dyDescent="0.3">
      <c r="B22" s="102" t="s">
        <v>40</v>
      </c>
      <c r="C22" s="101">
        <v>0.8</v>
      </c>
      <c r="D22" s="91"/>
      <c r="E22" s="91"/>
      <c r="F22" s="91"/>
      <c r="G22" s="91"/>
    </row>
    <row r="23" spans="2:7" x14ac:dyDescent="0.3">
      <c r="B23" s="93"/>
      <c r="C23" s="94"/>
      <c r="D23" s="91"/>
      <c r="E23" s="91"/>
      <c r="F23" s="91"/>
      <c r="G23" s="91"/>
    </row>
    <row r="24" spans="2:7" s="22" customFormat="1" x14ac:dyDescent="0.3">
      <c r="B24" s="164" t="s">
        <v>81</v>
      </c>
      <c r="C24" s="165"/>
      <c r="D24" s="91"/>
      <c r="E24" s="91"/>
      <c r="F24" s="91"/>
      <c r="G24" s="91"/>
    </row>
    <row r="25" spans="2:7" s="22" customFormat="1" x14ac:dyDescent="0.3">
      <c r="B25" s="100" t="s">
        <v>51</v>
      </c>
      <c r="C25" s="94"/>
      <c r="D25" s="91"/>
      <c r="E25" s="91"/>
      <c r="F25" s="91"/>
      <c r="G25" s="91"/>
    </row>
    <row r="26" spans="2:7" ht="30.75" x14ac:dyDescent="0.3">
      <c r="B26" s="103" t="s">
        <v>83</v>
      </c>
      <c r="C26" s="104">
        <f>((1+C$21)*(1+C$21)*C17)-C17</f>
        <v>2387332.1748691816</v>
      </c>
      <c r="D26" s="105"/>
      <c r="E26" s="166"/>
      <c r="F26" s="166"/>
      <c r="G26" s="166"/>
    </row>
    <row r="27" spans="2:7" ht="30.75" x14ac:dyDescent="0.3">
      <c r="B27" s="103" t="s">
        <v>84</v>
      </c>
      <c r="C27" s="104">
        <f>(C9-C26-C31)*C22</f>
        <v>5624548.3453861214</v>
      </c>
      <c r="D27" s="106"/>
      <c r="E27" s="166"/>
      <c r="F27" s="166"/>
      <c r="G27" s="166"/>
    </row>
    <row r="28" spans="2:7" x14ac:dyDescent="0.3">
      <c r="B28" s="103" t="s">
        <v>53</v>
      </c>
      <c r="C28" s="107">
        <f>C26+C27</f>
        <v>8011880.520255303</v>
      </c>
      <c r="D28" s="108"/>
      <c r="E28" s="109"/>
      <c r="F28" s="109"/>
      <c r="G28" s="110"/>
    </row>
    <row r="29" spans="2:7" x14ac:dyDescent="0.3">
      <c r="B29" s="103" t="s">
        <v>82</v>
      </c>
      <c r="C29" s="111">
        <f>POWER((1+C28/C17),0.5)-1</f>
        <v>0.27720910851706648</v>
      </c>
      <c r="D29" s="167"/>
      <c r="E29" s="166"/>
      <c r="F29" s="109"/>
      <c r="G29" s="112"/>
    </row>
    <row r="30" spans="2:7" s="22" customFormat="1" x14ac:dyDescent="0.3">
      <c r="B30" s="100" t="s">
        <v>52</v>
      </c>
      <c r="C30" s="111"/>
      <c r="D30" s="108"/>
      <c r="E30" s="109"/>
      <c r="F30" s="109"/>
      <c r="G30" s="112"/>
    </row>
    <row r="31" spans="2:7" ht="30.75" x14ac:dyDescent="0.3">
      <c r="B31" s="103" t="s">
        <v>85</v>
      </c>
      <c r="C31" s="104">
        <f>((1+C$21)*(1+C$21)*C18)-C18</f>
        <v>265259.13054102007</v>
      </c>
      <c r="D31" s="105"/>
      <c r="E31" s="113"/>
      <c r="F31" s="113"/>
      <c r="G31" s="113"/>
    </row>
    <row r="32" spans="2:7" ht="30.75" x14ac:dyDescent="0.3">
      <c r="B32" s="103" t="s">
        <v>86</v>
      </c>
      <c r="C32" s="104">
        <f>C9-C26-C31-C27</f>
        <v>1406137.0863465304</v>
      </c>
      <c r="D32" s="114"/>
      <c r="E32" s="166"/>
      <c r="F32" s="166"/>
      <c r="G32" s="166"/>
    </row>
    <row r="33" spans="2:7" x14ac:dyDescent="0.3">
      <c r="B33" s="115" t="s">
        <v>53</v>
      </c>
      <c r="C33" s="94">
        <f>C32+C31</f>
        <v>1671396.2168875504</v>
      </c>
      <c r="D33" s="91"/>
      <c r="E33" s="91"/>
      <c r="F33" s="91"/>
      <c r="G33" s="91"/>
    </row>
    <row r="34" spans="2:7" s="12" customFormat="1" x14ac:dyDescent="0.3">
      <c r="B34" s="95" t="s">
        <v>41</v>
      </c>
      <c r="C34" s="96">
        <f>C33+C28</f>
        <v>9683276.7371428534</v>
      </c>
      <c r="D34" s="97"/>
      <c r="E34" s="97"/>
      <c r="F34" s="97"/>
      <c r="G34" s="97"/>
    </row>
    <row r="35" spans="2:7" x14ac:dyDescent="0.3">
      <c r="B35" s="116"/>
      <c r="C35" s="117"/>
      <c r="D35" s="91"/>
      <c r="E35" s="91"/>
      <c r="F35" s="91"/>
      <c r="G35" s="91"/>
    </row>
    <row r="36" spans="2:7" s="60" customFormat="1" x14ac:dyDescent="0.3">
      <c r="B36" s="118"/>
      <c r="C36" s="119"/>
      <c r="D36" s="98"/>
      <c r="E36" s="98"/>
      <c r="F36" s="98"/>
      <c r="G36" s="98"/>
    </row>
    <row r="37" spans="2:7" s="60" customFormat="1" x14ac:dyDescent="0.3">
      <c r="B37" s="118"/>
      <c r="C37" s="98"/>
      <c r="D37" s="120"/>
      <c r="E37" s="98"/>
      <c r="F37" s="98"/>
      <c r="G37" s="98"/>
    </row>
    <row r="38" spans="2:7" s="60" customFormat="1" x14ac:dyDescent="0.3">
      <c r="B38" s="118"/>
      <c r="C38" s="119"/>
      <c r="D38" s="98"/>
      <c r="E38" s="98"/>
      <c r="F38" s="98"/>
      <c r="G38" s="98"/>
    </row>
    <row r="39" spans="2:7" s="60" customFormat="1" x14ac:dyDescent="0.3">
      <c r="B39" s="118"/>
      <c r="C39" s="119"/>
      <c r="D39" s="98"/>
      <c r="E39" s="98"/>
      <c r="F39" s="98"/>
      <c r="G39" s="98"/>
    </row>
    <row r="40" spans="2:7" s="60" customFormat="1" x14ac:dyDescent="0.3">
      <c r="C40" s="61"/>
      <c r="D40" s="62"/>
    </row>
    <row r="41" spans="2:7" s="60" customFormat="1" x14ac:dyDescent="0.3">
      <c r="C41" s="61"/>
      <c r="D41" s="62"/>
    </row>
    <row r="42" spans="2:7" s="60" customFormat="1" x14ac:dyDescent="0.3">
      <c r="C42" s="61"/>
    </row>
  </sheetData>
  <mergeCells count="8">
    <mergeCell ref="B3:C3"/>
    <mergeCell ref="B11:C11"/>
    <mergeCell ref="B16:C16"/>
    <mergeCell ref="B24:C24"/>
    <mergeCell ref="E32:G32"/>
    <mergeCell ref="E26:G26"/>
    <mergeCell ref="E27:G27"/>
    <mergeCell ref="D29:E29"/>
  </mergeCells>
  <phoneticPr fontId="9" type="noConversion"/>
  <pageMargins left="0.75" right="0.75" top="1" bottom="1" header="0.5" footer="0.5"/>
  <headerFooter alignWithMargins="0">
    <oddHeader>&amp;C&amp;F
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13" sqref="E13"/>
    </sheetView>
  </sheetViews>
  <sheetFormatPr defaultColWidth="8.6640625" defaultRowHeight="18.75" x14ac:dyDescent="0.3"/>
  <cols>
    <col min="1" max="1" width="3" customWidth="1"/>
    <col min="3" max="3" width="30.33203125" customWidth="1"/>
    <col min="4" max="4" width="13.109375" customWidth="1"/>
    <col min="5" max="5" width="25.33203125" customWidth="1"/>
    <col min="6" max="6" width="12.33203125" customWidth="1"/>
  </cols>
  <sheetData>
    <row r="1" spans="1:6" s="13" customFormat="1" x14ac:dyDescent="0.3">
      <c r="B1" s="24" t="s">
        <v>42</v>
      </c>
    </row>
    <row r="2" spans="1:6" x14ac:dyDescent="0.3">
      <c r="B2" s="23" t="s">
        <v>56</v>
      </c>
      <c r="C2" s="11"/>
      <c r="D2" s="11"/>
    </row>
    <row r="3" spans="1:6" x14ac:dyDescent="0.3">
      <c r="A3" s="121"/>
      <c r="B3" s="93" t="s">
        <v>43</v>
      </c>
      <c r="C3" s="93"/>
      <c r="D3" s="93"/>
      <c r="E3" s="98"/>
    </row>
    <row r="4" spans="1:6" x14ac:dyDescent="0.3">
      <c r="A4" s="122"/>
      <c r="B4" s="168" t="s">
        <v>58</v>
      </c>
      <c r="C4" s="168"/>
      <c r="D4" s="94">
        <f>'Figure 7-9'!C31</f>
        <v>265259.13054102007</v>
      </c>
      <c r="E4" s="123"/>
      <c r="F4" s="15"/>
    </row>
    <row r="5" spans="1:6" x14ac:dyDescent="0.3">
      <c r="A5" s="122"/>
      <c r="B5" s="168" t="s">
        <v>59</v>
      </c>
      <c r="C5" s="168"/>
      <c r="D5" s="94">
        <f>'Figure 7-9'!C32</f>
        <v>1406137.0863465304</v>
      </c>
      <c r="E5" s="123"/>
      <c r="F5" s="15"/>
    </row>
    <row r="6" spans="1:6" x14ac:dyDescent="0.3">
      <c r="A6" s="121"/>
      <c r="B6" s="124" t="s">
        <v>17</v>
      </c>
      <c r="C6" s="124"/>
      <c r="D6" s="94">
        <f>SUM(D4:D5)</f>
        <v>1671396.2168875504</v>
      </c>
      <c r="E6" s="99"/>
    </row>
    <row r="7" spans="1:6" x14ac:dyDescent="0.3">
      <c r="A7" s="121"/>
      <c r="B7" s="125"/>
      <c r="C7" s="126"/>
      <c r="D7" s="127"/>
      <c r="E7" s="99"/>
    </row>
    <row r="8" spans="1:6" x14ac:dyDescent="0.3">
      <c r="A8" s="128"/>
      <c r="B8" s="170" t="s">
        <v>57</v>
      </c>
      <c r="C8" s="170"/>
      <c r="D8" s="170"/>
      <c r="E8" s="91"/>
    </row>
    <row r="9" spans="1:6" x14ac:dyDescent="0.3">
      <c r="A9" s="122"/>
      <c r="B9" s="168" t="s">
        <v>20</v>
      </c>
      <c r="C9" s="168"/>
      <c r="D9" s="94">
        <f>D4+D12*D5</f>
        <v>968327.67371428525</v>
      </c>
      <c r="E9" s="91"/>
    </row>
    <row r="10" spans="1:6" x14ac:dyDescent="0.3">
      <c r="A10" s="122"/>
      <c r="B10" s="168" t="s">
        <v>54</v>
      </c>
      <c r="C10" s="168"/>
      <c r="D10" s="101">
        <v>0.25</v>
      </c>
      <c r="E10" s="91"/>
    </row>
    <row r="11" spans="1:6" x14ac:dyDescent="0.3">
      <c r="A11" s="122"/>
      <c r="B11" s="124" t="s">
        <v>55</v>
      </c>
      <c r="C11" s="124"/>
      <c r="D11" s="101">
        <v>0.25</v>
      </c>
      <c r="E11" s="91"/>
    </row>
    <row r="12" spans="1:6" x14ac:dyDescent="0.3">
      <c r="A12" s="121"/>
      <c r="B12" s="124" t="s">
        <v>93</v>
      </c>
      <c r="C12" s="124"/>
      <c r="D12" s="101">
        <f>SUM(D10:D11)</f>
        <v>0.5</v>
      </c>
      <c r="E12" s="91"/>
    </row>
    <row r="13" spans="1:6" x14ac:dyDescent="0.3">
      <c r="A13" s="121"/>
      <c r="B13" s="124" t="s">
        <v>44</v>
      </c>
      <c r="C13" s="124"/>
      <c r="D13" s="141">
        <f>POWER((1+D9/'Figure 7-9'!C18),0.5)-1</f>
        <v>0.29871416995381628</v>
      </c>
      <c r="E13" s="91"/>
    </row>
    <row r="14" spans="1:6" x14ac:dyDescent="0.3">
      <c r="A14" s="130"/>
      <c r="B14" s="131"/>
      <c r="C14" s="132"/>
      <c r="D14" s="133"/>
      <c r="E14" s="91"/>
    </row>
    <row r="15" spans="1:6" x14ac:dyDescent="0.3">
      <c r="A15" s="121"/>
      <c r="B15" s="93" t="s">
        <v>19</v>
      </c>
      <c r="C15" s="93"/>
      <c r="D15" s="93"/>
      <c r="E15" s="91"/>
    </row>
    <row r="16" spans="1:6" x14ac:dyDescent="0.3">
      <c r="A16" s="122"/>
      <c r="B16" s="168" t="s">
        <v>20</v>
      </c>
      <c r="C16" s="168"/>
      <c r="D16" s="94">
        <f>D19*D5</f>
        <v>703068.54317326518</v>
      </c>
      <c r="E16" s="91"/>
    </row>
    <row r="17" spans="1:7" x14ac:dyDescent="0.3">
      <c r="A17" s="122"/>
      <c r="B17" s="168" t="s">
        <v>54</v>
      </c>
      <c r="C17" s="168"/>
      <c r="D17" s="101">
        <v>0.3</v>
      </c>
      <c r="E17" s="91"/>
    </row>
    <row r="18" spans="1:7" x14ac:dyDescent="0.3">
      <c r="A18" s="122"/>
      <c r="B18" s="168" t="s">
        <v>55</v>
      </c>
      <c r="C18" s="168"/>
      <c r="D18" s="101">
        <v>0.2</v>
      </c>
      <c r="E18" s="91"/>
    </row>
    <row r="19" spans="1:7" x14ac:dyDescent="0.3">
      <c r="A19" s="121"/>
      <c r="B19" s="124" t="s">
        <v>45</v>
      </c>
      <c r="C19" s="124"/>
      <c r="D19" s="101">
        <f>SUM(D17:D18)</f>
        <v>0.5</v>
      </c>
      <c r="E19" s="91"/>
    </row>
    <row r="20" spans="1:7" x14ac:dyDescent="0.3">
      <c r="A20" s="121"/>
      <c r="B20" s="125"/>
      <c r="C20" s="126"/>
      <c r="D20" s="127"/>
      <c r="E20" s="91"/>
    </row>
    <row r="21" spans="1:7" x14ac:dyDescent="0.3">
      <c r="A21" s="121"/>
      <c r="B21" s="93" t="s">
        <v>46</v>
      </c>
      <c r="C21" s="93"/>
      <c r="D21" s="93"/>
      <c r="E21" s="109"/>
    </row>
    <row r="22" spans="1:7" x14ac:dyDescent="0.3">
      <c r="A22" s="122" t="s">
        <v>18</v>
      </c>
      <c r="B22" s="168" t="s">
        <v>28</v>
      </c>
      <c r="C22" s="168"/>
      <c r="D22" s="134">
        <f>(D10/D$12)*D$9</f>
        <v>484163.83685714263</v>
      </c>
      <c r="E22" s="91"/>
      <c r="F22" s="169"/>
      <c r="G22" s="14"/>
    </row>
    <row r="23" spans="1:7" x14ac:dyDescent="0.3">
      <c r="A23" s="122"/>
      <c r="B23" s="168" t="s">
        <v>29</v>
      </c>
      <c r="C23" s="168"/>
      <c r="D23" s="134">
        <f>(D11/D$12)*D$9</f>
        <v>484163.83685714263</v>
      </c>
      <c r="E23" s="91"/>
      <c r="F23" s="169"/>
      <c r="G23" s="14"/>
    </row>
    <row r="24" spans="1:7" x14ac:dyDescent="0.3">
      <c r="A24" s="122"/>
      <c r="B24" s="135"/>
      <c r="C24" s="136"/>
      <c r="D24" s="137"/>
      <c r="E24" s="91"/>
    </row>
    <row r="25" spans="1:7" x14ac:dyDescent="0.3">
      <c r="A25" s="122"/>
      <c r="B25" s="168" t="s">
        <v>21</v>
      </c>
      <c r="C25" s="168"/>
      <c r="D25" s="134">
        <f>(D17/D$19)*D$16</f>
        <v>421841.1259039591</v>
      </c>
      <c r="E25" s="91"/>
    </row>
    <row r="26" spans="1:7" x14ac:dyDescent="0.3">
      <c r="A26" s="122"/>
      <c r="B26" s="168" t="s">
        <v>22</v>
      </c>
      <c r="C26" s="168"/>
      <c r="D26" s="134">
        <f>(D18/D$19)*D$16</f>
        <v>281227.41726930608</v>
      </c>
      <c r="E26" s="91"/>
    </row>
    <row r="27" spans="1:7" x14ac:dyDescent="0.3">
      <c r="A27" s="121"/>
      <c r="B27" s="129" t="s">
        <v>47</v>
      </c>
      <c r="C27" s="129"/>
      <c r="D27" s="138">
        <f>SUM(D22:D26)</f>
        <v>1671396.2168875504</v>
      </c>
      <c r="E27" s="91"/>
    </row>
    <row r="28" spans="1:7" x14ac:dyDescent="0.3">
      <c r="A28" s="91"/>
      <c r="B28" s="125"/>
      <c r="C28" s="126"/>
      <c r="D28" s="137"/>
      <c r="E28" s="91"/>
    </row>
    <row r="29" spans="1:7" x14ac:dyDescent="0.3">
      <c r="A29" s="91"/>
      <c r="B29" s="139" t="s">
        <v>24</v>
      </c>
      <c r="C29" s="139"/>
      <c r="D29" s="138">
        <f>D22+D25</f>
        <v>906004.96276110178</v>
      </c>
      <c r="E29" s="91"/>
    </row>
    <row r="30" spans="1:7" x14ac:dyDescent="0.3">
      <c r="A30" s="91"/>
      <c r="B30" s="139" t="s">
        <v>25</v>
      </c>
      <c r="C30" s="139"/>
      <c r="D30" s="138">
        <f>D23+D26</f>
        <v>765391.25412644865</v>
      </c>
      <c r="E30" s="91"/>
    </row>
    <row r="31" spans="1:7" s="28" customFormat="1" x14ac:dyDescent="0.3">
      <c r="A31" s="140"/>
      <c r="B31" s="92" t="s">
        <v>60</v>
      </c>
      <c r="C31" s="140"/>
      <c r="D31" s="140"/>
      <c r="E31" s="140"/>
    </row>
    <row r="32" spans="1:7" s="28" customFormat="1" x14ac:dyDescent="0.3">
      <c r="A32" s="140"/>
      <c r="B32" s="92" t="s">
        <v>61</v>
      </c>
      <c r="C32" s="140"/>
      <c r="D32" s="140"/>
      <c r="E32" s="140"/>
    </row>
    <row r="33" spans="1:5" x14ac:dyDescent="0.3">
      <c r="A33" s="91"/>
      <c r="B33" s="91"/>
      <c r="C33" s="91"/>
      <c r="D33" s="91"/>
      <c r="E33" s="91"/>
    </row>
    <row r="34" spans="1:5" x14ac:dyDescent="0.3">
      <c r="A34" s="91"/>
      <c r="B34" s="91"/>
      <c r="C34" s="91"/>
      <c r="D34" s="91"/>
      <c r="E34" s="91"/>
    </row>
    <row r="35" spans="1:5" x14ac:dyDescent="0.3">
      <c r="A35" s="91"/>
      <c r="B35" s="91"/>
      <c r="C35" s="91"/>
      <c r="D35" s="91"/>
      <c r="E35" s="91"/>
    </row>
    <row r="36" spans="1:5" x14ac:dyDescent="0.3">
      <c r="A36" s="91"/>
      <c r="B36" s="91"/>
      <c r="C36" s="91"/>
      <c r="D36" s="91"/>
      <c r="E36" s="91"/>
    </row>
    <row r="37" spans="1:5" x14ac:dyDescent="0.3">
      <c r="A37" s="91"/>
      <c r="B37" s="91"/>
      <c r="C37" s="91"/>
      <c r="D37" s="91"/>
      <c r="E37" s="91"/>
    </row>
    <row r="38" spans="1:5" x14ac:dyDescent="0.3">
      <c r="A38" s="91"/>
      <c r="B38" s="91"/>
      <c r="C38" s="91"/>
      <c r="D38" s="91"/>
      <c r="E38" s="91"/>
    </row>
    <row r="39" spans="1:5" x14ac:dyDescent="0.3">
      <c r="A39" s="91"/>
      <c r="B39" s="91"/>
      <c r="C39" s="91"/>
      <c r="D39" s="91"/>
      <c r="E39" s="91"/>
    </row>
    <row r="40" spans="1:5" x14ac:dyDescent="0.3">
      <c r="A40" s="91"/>
      <c r="B40" s="91"/>
      <c r="C40" s="91"/>
      <c r="D40" s="91"/>
      <c r="E40" s="91"/>
    </row>
    <row r="41" spans="1:5" x14ac:dyDescent="0.3">
      <c r="A41" s="91"/>
      <c r="B41" s="91"/>
      <c r="C41" s="91"/>
      <c r="D41" s="91"/>
      <c r="E41" s="91"/>
    </row>
    <row r="42" spans="1:5" x14ac:dyDescent="0.3">
      <c r="A42" s="91"/>
      <c r="B42" s="91"/>
      <c r="C42" s="91"/>
      <c r="D42" s="91"/>
      <c r="E42" s="91"/>
    </row>
  </sheetData>
  <mergeCells count="13">
    <mergeCell ref="F22:F23"/>
    <mergeCell ref="B22:C22"/>
    <mergeCell ref="B23:C23"/>
    <mergeCell ref="B5:C5"/>
    <mergeCell ref="B17:C17"/>
    <mergeCell ref="B18:C18"/>
    <mergeCell ref="B8:D8"/>
    <mergeCell ref="B26:C26"/>
    <mergeCell ref="B4:C4"/>
    <mergeCell ref="B9:C9"/>
    <mergeCell ref="B10:C10"/>
    <mergeCell ref="B16:C16"/>
    <mergeCell ref="B25:C25"/>
  </mergeCells>
  <phoneticPr fontId="9" type="noConversion"/>
  <pageMargins left="0.75" right="0.75" top="1" bottom="1" header="0.5" footer="0.5"/>
  <headerFooter alignWithMargins="0">
    <oddHeader>&amp;C&amp;F
&amp;A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Figure 7-8</vt:lpstr>
      <vt:lpstr>Figure 7-9</vt:lpstr>
      <vt:lpstr>Figure 7-10</vt:lpstr>
      <vt:lpstr>'Figure 7-10'!Print_Area</vt:lpstr>
      <vt:lpstr>'Figure 7-8'!Print_Area</vt:lpstr>
      <vt:lpstr>'Figure 7-9'!Print_Area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A. Long</dc:creator>
  <cp:lastModifiedBy>Carolyn Spaw</cp:lastModifiedBy>
  <cp:lastPrinted>2010-06-01T16:51:00Z</cp:lastPrinted>
  <dcterms:created xsi:type="dcterms:W3CDTF">2005-12-19T16:54:43Z</dcterms:created>
  <dcterms:modified xsi:type="dcterms:W3CDTF">2011-04-05T15:07:12Z</dcterms:modified>
</cp:coreProperties>
</file>