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150" windowWidth="17295" windowHeight="10455" tabRatio="500"/>
  </bookViews>
  <sheets>
    <sheet name="Ch4 example-figure 4-1" sheetId="2" r:id="rId1"/>
    <sheet name="Ch4 example-figure 4-2" sheetId="3" r:id="rId2"/>
    <sheet name="Ch4 example 4-3" sheetId="4" r:id="rId3"/>
  </sheets>
  <externalReferences>
    <externalReference r:id="rId4"/>
  </externalReferences>
  <definedNames>
    <definedName name="_xlnm.Print_Area" localSheetId="2">'Ch4 example 4-3'!$A$2:$J$43</definedName>
    <definedName name="_xlnm.Print_Area" localSheetId="0">'Ch4 example-figure 4-1'!$A$1:$F$38</definedName>
    <definedName name="_xlnm.Print_Area" localSheetId="1">'Ch4 example-figure 4-2'!$A$4:$C$20</definedName>
    <definedName name="_xlnm.Print_Area">#REF!</definedName>
    <definedName name="print_area2">#REF!</definedName>
    <definedName name="print_area3">#REF!</definedName>
    <definedName name="print_area4">#REF!</definedName>
    <definedName name="_xlnm.Print_Titles" localSheetId="2">'Ch4 example 4-3'!$A$2:$IV$3</definedName>
    <definedName name="_xlnm.Print_Titles">#N/A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C12" i="2"/>
  <c r="C20" i="2"/>
  <c r="F20" i="2"/>
  <c r="C21" i="2"/>
  <c r="F21" i="2"/>
  <c r="F22" i="2"/>
  <c r="C4" i="2"/>
  <c r="C23" i="2"/>
  <c r="F23" i="2"/>
  <c r="F24" i="2"/>
  <c r="E10" i="2"/>
  <c r="F11" i="2"/>
  <c r="F10" i="2"/>
  <c r="E9" i="2"/>
  <c r="F9" i="2"/>
  <c r="F12" i="2"/>
  <c r="F32" i="2"/>
  <c r="C7" i="3"/>
  <c r="H4" i="4"/>
  <c r="F32" i="4"/>
  <c r="F38" i="4"/>
  <c r="G31" i="4"/>
  <c r="G12" i="4"/>
  <c r="H12" i="4"/>
  <c r="F39" i="4"/>
  <c r="G39" i="4"/>
  <c r="A5" i="4"/>
  <c r="A6" i="4"/>
  <c r="A7" i="4"/>
  <c r="A8" i="4"/>
  <c r="A9" i="4"/>
  <c r="A10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K34" i="4"/>
  <c r="K32" i="4"/>
  <c r="K30" i="4"/>
  <c r="K25" i="4"/>
  <c r="K23" i="4"/>
  <c r="K24" i="4"/>
  <c r="K19" i="4"/>
  <c r="K15" i="4"/>
  <c r="K4" i="4"/>
  <c r="F14" i="2"/>
  <c r="F15" i="2"/>
  <c r="F38" i="2"/>
  <c r="B12" i="2"/>
  <c r="B26" i="2"/>
  <c r="F26" i="2"/>
  <c r="C9" i="3"/>
  <c r="G38" i="4"/>
  <c r="G40" i="4"/>
  <c r="F40" i="4"/>
  <c r="D11" i="2"/>
  <c r="F34" i="2"/>
  <c r="F30" i="2"/>
  <c r="F33" i="2"/>
  <c r="F31" i="2"/>
  <c r="C5" i="3"/>
  <c r="F35" i="2"/>
  <c r="C6" i="3"/>
  <c r="C8" i="3"/>
  <c r="C10" i="3"/>
  <c r="C13" i="3"/>
  <c r="F36" i="2"/>
  <c r="F42" i="4"/>
  <c r="F43" i="4"/>
  <c r="C14" i="3"/>
  <c r="C18" i="3"/>
  <c r="C15" i="3"/>
  <c r="J42" i="4"/>
  <c r="C19" i="3"/>
  <c r="H42" i="4"/>
  <c r="H31" i="4"/>
  <c r="I42" i="4"/>
  <c r="C20" i="3"/>
  <c r="I31" i="4"/>
  <c r="H40" i="4"/>
  <c r="H43" i="4"/>
  <c r="I38" i="4"/>
  <c r="J38" i="4"/>
  <c r="J40" i="4"/>
  <c r="J43" i="4"/>
  <c r="I40" i="4"/>
  <c r="I43" i="4"/>
  <c r="K38" i="4"/>
</calcChain>
</file>

<file path=xl/sharedStrings.xml><?xml version="1.0" encoding="utf-8"?>
<sst xmlns="http://schemas.openxmlformats.org/spreadsheetml/2006/main" count="156" uniqueCount="143">
  <si>
    <t>Land Area</t>
  </si>
  <si>
    <t>Acres</t>
  </si>
  <si>
    <t>Parcel 1</t>
  </si>
  <si>
    <t>Residential</t>
  </si>
  <si>
    <t>Average Price</t>
  </si>
  <si>
    <t>Total Value</t>
  </si>
  <si>
    <t>Affordable</t>
  </si>
  <si>
    <t>Total Residential</t>
  </si>
  <si>
    <t>Commercial</t>
  </si>
  <si>
    <t>Cap Rate</t>
  </si>
  <si>
    <t>Construction Costs</t>
  </si>
  <si>
    <t>Building Costs</t>
  </si>
  <si>
    <t>Site Development</t>
  </si>
  <si>
    <t>Total Construction Costs</t>
  </si>
  <si>
    <t>Units</t>
  </si>
  <si>
    <t>Land</t>
  </si>
  <si>
    <t>Soft Costs</t>
  </si>
  <si>
    <t>Design</t>
  </si>
  <si>
    <t>Management</t>
  </si>
  <si>
    <t>Marketing</t>
  </si>
  <si>
    <t>Contingency</t>
  </si>
  <si>
    <t>Total Costs</t>
  </si>
  <si>
    <t>Total Financing</t>
  </si>
  <si>
    <t>Source of Equity</t>
  </si>
  <si>
    <t>Total Equity Investment</t>
  </si>
  <si>
    <t>#</t>
  </si>
  <si>
    <t>Start (Day)</t>
  </si>
  <si>
    <t>Complete (Day)</t>
  </si>
  <si>
    <t>Payments</t>
  </si>
  <si>
    <t>Developer</t>
  </si>
  <si>
    <t>Equity Investors</t>
  </si>
  <si>
    <t>Lender</t>
  </si>
  <si>
    <t>Review all legal, regulatory and envrironmental issues with legal counsel and city.  Identify key issues for to resolve in pre-development</t>
  </si>
  <si>
    <t xml:space="preserve">Discuss all issues with legal counsel prior to discussion with city.  Costs are for legal counsel only. </t>
  </si>
  <si>
    <t>Initial land deposit</t>
  </si>
  <si>
    <t>Initial refundable deposit</t>
  </si>
  <si>
    <t>Market study</t>
  </si>
  <si>
    <t>verify acquisition assumptions</t>
  </si>
  <si>
    <t>Pre-design</t>
  </si>
  <si>
    <t>Develop conceptual design</t>
  </si>
  <si>
    <t>Survey</t>
  </si>
  <si>
    <t>Confirm site size and boundaries</t>
  </si>
  <si>
    <t>Due diligence environmental</t>
  </si>
  <si>
    <t>Phase I environmental</t>
  </si>
  <si>
    <t>Contractor analysis of pre-design</t>
  </si>
  <si>
    <t>Get the costs right!</t>
  </si>
  <si>
    <t>Increase land deposit</t>
  </si>
  <si>
    <t>All Deposits non-refundable</t>
  </si>
  <si>
    <t>Need to involve traffic analysis in preliminary site layout</t>
  </si>
  <si>
    <t>Build in market analysis and result of traffic study</t>
  </si>
  <si>
    <t>Contractor analysis of schemantic design</t>
  </si>
  <si>
    <t>Review schematic design with city</t>
  </si>
  <si>
    <t>Will determine issues to address in final submittal</t>
  </si>
  <si>
    <t>Final traffic analysis</t>
  </si>
  <si>
    <t>Needed for final submittal</t>
  </si>
  <si>
    <t>Visit financing sources and get preliminary commitments</t>
  </si>
  <si>
    <t xml:space="preserve">Include discussion of schematic design, market and cost analyses. </t>
  </si>
  <si>
    <t>Preparation of zoning, tentative map and design review applications</t>
  </si>
  <si>
    <t>Payment of zoning and map application fees</t>
  </si>
  <si>
    <t>City Fees</t>
  </si>
  <si>
    <t>Form Development Entity with investor group</t>
  </si>
  <si>
    <t>Legal costs</t>
  </si>
  <si>
    <t>Update market study</t>
  </si>
  <si>
    <t>Monitor market</t>
  </si>
  <si>
    <t>Additional land deposit at 6 months</t>
  </si>
  <si>
    <t>3d deposit for a total of $350,000</t>
  </si>
  <si>
    <t>Processing</t>
  </si>
  <si>
    <t>Estimate 6 months</t>
  </si>
  <si>
    <t>Design development</t>
  </si>
  <si>
    <t>Begin 2 months prior to estimated completion of entitlement</t>
  </si>
  <si>
    <t>Contractor review of design development</t>
  </si>
  <si>
    <t>Final review before construction documents</t>
  </si>
  <si>
    <t>Develop marketing program</t>
  </si>
  <si>
    <t>Engage brokers</t>
  </si>
  <si>
    <t>Additional land deposit at 1 year</t>
  </si>
  <si>
    <t>4th deposit for a total of $550,000</t>
  </si>
  <si>
    <t>Development approval from city</t>
  </si>
  <si>
    <t>Starts 30 days to close escrow</t>
  </si>
  <si>
    <t>Prepare construction documents</t>
  </si>
  <si>
    <t>90 days to complete</t>
  </si>
  <si>
    <t>Take down land</t>
  </si>
  <si>
    <t>30 days after entitlement, balance remaining after deposits</t>
  </si>
  <si>
    <t>Submit for plan check</t>
  </si>
  <si>
    <t>Pay plan check  and development impact feesfees</t>
  </si>
  <si>
    <t>Plan check complete</t>
  </si>
  <si>
    <t>Revise construction documents</t>
  </si>
  <si>
    <t>Respond to plan check</t>
  </si>
  <si>
    <t>Negotiate final price from contractor</t>
  </si>
  <si>
    <t>Final contract</t>
  </si>
  <si>
    <t>Begin Construction</t>
  </si>
  <si>
    <t>Project funds</t>
  </si>
  <si>
    <t>Begin Marketing</t>
  </si>
  <si>
    <t>Broker starts work on marketing</t>
  </si>
  <si>
    <t>Funded from sales and leases</t>
  </si>
  <si>
    <t>TOTAL FUNDS</t>
  </si>
  <si>
    <t>Target funding by category</t>
  </si>
  <si>
    <t>Over(under) funding</t>
  </si>
  <si>
    <t>Number</t>
  </si>
  <si>
    <t>Model 1, Market Rate</t>
  </si>
  <si>
    <t>Model 2, Market Rate</t>
  </si>
  <si>
    <t>Additional Parking</t>
  </si>
  <si>
    <t>Total Project Costs</t>
  </si>
  <si>
    <t>Net Costs Financed from Debt and Equity</t>
  </si>
  <si>
    <t>Notes</t>
  </si>
  <si>
    <t>Task</t>
  </si>
  <si>
    <t>Two months for work by architect and engineer</t>
  </si>
  <si>
    <t>Example Project: Scope, Costs, and Initial Value Estimates</t>
  </si>
  <si>
    <t>Figure 4-1</t>
  </si>
  <si>
    <t>Financing</t>
  </si>
  <si>
    <t>Sq. Ft.</t>
  </si>
  <si>
    <t>Figure 4-2</t>
  </si>
  <si>
    <t>a. Marketing costs are funded out of sales and not included in financing.</t>
  </si>
  <si>
    <r>
      <t>Total, tasks 1</t>
    </r>
    <r>
      <rPr>
        <b/>
        <sz val="12"/>
        <rFont val="Calibri"/>
        <family val="2"/>
      </rPr>
      <t>–</t>
    </r>
    <r>
      <rPr>
        <b/>
        <sz val="12"/>
        <rFont val="Times New Roman"/>
        <family val="1"/>
      </rPr>
      <t>7: $90,000 
($40,000 for due diligence tasks, $50,000 for initial land deposit)</t>
    </r>
  </si>
  <si>
    <t>Total Cost</t>
  </si>
  <si>
    <t>Example Project: Financing</t>
  </si>
  <si>
    <t>DEVELOPMENT PLAN</t>
  </si>
  <si>
    <t>PROJECT COSTS</t>
  </si>
  <si>
    <t>Sq. Ft./Unit</t>
  </si>
  <si>
    <t>$/Unit</t>
  </si>
  <si>
    <t>$/Sq. Ft.</t>
  </si>
  <si>
    <t>Rent/Sq. Ft.</t>
  </si>
  <si>
    <t>Commercial Retail</t>
  </si>
  <si>
    <t>COSTS</t>
  </si>
  <si>
    <t>Construction, Development Fees</t>
  </si>
  <si>
    <t>Outside Investors at 90%</t>
  </si>
  <si>
    <t>Developer at 10%</t>
  </si>
  <si>
    <t>FINANCING PACKAGE</t>
  </si>
  <si>
    <t>Equity Investment</t>
  </si>
  <si>
    <t>Bank Loan at 70%</t>
  </si>
  <si>
    <t>Maximum Supported Investment @ Hurdle Rate</t>
  </si>
  <si>
    <t xml:space="preserve">   Development Fees</t>
  </si>
  <si>
    <t xml:space="preserve">   Land</t>
  </si>
  <si>
    <t xml:space="preserve">   Total Soft Costs</t>
  </si>
  <si>
    <t>%</t>
  </si>
  <si>
    <t xml:space="preserve">Applied to: </t>
  </si>
  <si>
    <t>construction costs</t>
  </si>
  <si>
    <t>sales value</t>
  </si>
  <si>
    <t>construction costs and development fees</t>
  </si>
  <si>
    <r>
      <t>Less Marketing</t>
    </r>
    <r>
      <rPr>
        <vertAlign val="superscript"/>
        <sz val="12"/>
        <rFont val="Times New Roman"/>
        <family val="1"/>
      </rPr>
      <t>a</t>
    </r>
  </si>
  <si>
    <t>Figure 4-3.   Example Project: Source and Application of Funds to Tasks</t>
  </si>
  <si>
    <t>End Due Dilligence</t>
  </si>
  <si>
    <t>Preliminary traffic study</t>
  </si>
  <si>
    <t>Schematic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</si>
</sst>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theme="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2" applyFont="1"/>
    <xf numFmtId="0" fontId="2" fillId="0" borderId="0" xfId="2"/>
    <xf numFmtId="0" fontId="2" fillId="0" borderId="2" xfId="1" applyFont="1" applyBorder="1" applyAlignment="1">
      <alignment horizontal="left"/>
    </xf>
    <xf numFmtId="0" fontId="3" fillId="0" borderId="0" xfId="2" applyFont="1" applyFill="1"/>
    <xf numFmtId="0" fontId="4" fillId="0" borderId="0" xfId="3"/>
    <xf numFmtId="0" fontId="1" fillId="0" borderId="0" xfId="1" applyBorder="1"/>
    <xf numFmtId="0" fontId="1" fillId="0" borderId="0" xfId="1"/>
    <xf numFmtId="3" fontId="2" fillId="0" borderId="2" xfId="1" applyNumberFormat="1" applyFont="1" applyBorder="1" applyAlignment="1">
      <alignment wrapText="1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right"/>
    </xf>
    <xf numFmtId="0" fontId="2" fillId="0" borderId="2" xfId="2" applyFont="1" applyBorder="1"/>
    <xf numFmtId="0" fontId="2" fillId="0" borderId="2" xfId="1" applyFont="1" applyBorder="1" applyAlignment="1"/>
    <xf numFmtId="3" fontId="2" fillId="0" borderId="2" xfId="4" applyNumberFormat="1" applyFont="1" applyBorder="1"/>
    <xf numFmtId="164" fontId="2" fillId="0" borderId="2" xfId="4" applyNumberFormat="1" applyFont="1" applyFill="1" applyBorder="1"/>
    <xf numFmtId="165" fontId="2" fillId="0" borderId="2" xfId="5" applyNumberFormat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center"/>
    </xf>
    <xf numFmtId="164" fontId="2" fillId="0" borderId="0" xfId="2" applyNumberFormat="1" applyFont="1"/>
    <xf numFmtId="0" fontId="1" fillId="0" borderId="0" xfId="1" applyBorder="1" applyAlignment="1">
      <alignment horizontal="left"/>
    </xf>
    <xf numFmtId="4" fontId="1" fillId="0" borderId="0" xfId="1" applyNumberFormat="1" applyBorder="1"/>
    <xf numFmtId="3" fontId="1" fillId="0" borderId="0" xfId="1" applyNumberFormat="1" applyBorder="1"/>
    <xf numFmtId="0" fontId="2" fillId="0" borderId="0" xfId="2" applyFont="1" applyBorder="1"/>
    <xf numFmtId="164" fontId="2" fillId="0" borderId="0" xfId="2" applyNumberFormat="1" applyFont="1" applyBorder="1"/>
    <xf numFmtId="164" fontId="2" fillId="0" borderId="0" xfId="2" applyNumberFormat="1"/>
    <xf numFmtId="0" fontId="4" fillId="0" borderId="2" xfId="3" applyBorder="1"/>
    <xf numFmtId="6" fontId="4" fillId="0" borderId="0" xfId="3" applyNumberFormat="1"/>
    <xf numFmtId="0" fontId="4" fillId="0" borderId="7" xfId="3" applyBorder="1"/>
    <xf numFmtId="0" fontId="4" fillId="0" borderId="0" xfId="3" applyAlignment="1">
      <alignment wrapText="1"/>
    </xf>
    <xf numFmtId="0" fontId="4" fillId="0" borderId="0" xfId="3" applyAlignment="1">
      <alignment vertical="center"/>
    </xf>
    <xf numFmtId="0" fontId="4" fillId="0" borderId="0" xfId="3" applyAlignment="1">
      <alignment vertical="center" wrapText="1"/>
    </xf>
    <xf numFmtId="0" fontId="4" fillId="0" borderId="0" xfId="3" applyAlignment="1">
      <alignment horizontal="center"/>
    </xf>
    <xf numFmtId="0" fontId="8" fillId="0" borderId="0" xfId="3" applyFont="1" applyAlignment="1">
      <alignment horizontal="center" wrapText="1"/>
    </xf>
    <xf numFmtId="0" fontId="2" fillId="0" borderId="0" xfId="3" applyFont="1" applyAlignment="1">
      <alignment horizontal="right"/>
    </xf>
    <xf numFmtId="0" fontId="6" fillId="0" borderId="16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left" wrapText="1"/>
    </xf>
    <xf numFmtId="1" fontId="2" fillId="0" borderId="2" xfId="3" applyNumberFormat="1" applyFont="1" applyBorder="1" applyAlignment="1">
      <alignment horizontal="center" wrapText="1"/>
    </xf>
    <xf numFmtId="14" fontId="2" fillId="0" borderId="2" xfId="3" applyNumberFormat="1" applyFont="1" applyBorder="1" applyAlignment="1">
      <alignment horizontal="left" wrapText="1"/>
    </xf>
    <xf numFmtId="6" fontId="2" fillId="0" borderId="2" xfId="3" applyNumberFormat="1" applyFont="1" applyBorder="1" applyAlignment="1">
      <alignment horizontal="right" wrapText="1"/>
    </xf>
    <xf numFmtId="164" fontId="2" fillId="0" borderId="0" xfId="3" applyNumberFormat="1" applyFont="1" applyAlignment="1">
      <alignment horizontal="right"/>
    </xf>
    <xf numFmtId="0" fontId="2" fillId="0" borderId="7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left" wrapText="1"/>
    </xf>
    <xf numFmtId="1" fontId="2" fillId="0" borderId="7" xfId="3" applyNumberFormat="1" applyFont="1" applyBorder="1" applyAlignment="1">
      <alignment horizontal="center" wrapText="1"/>
    </xf>
    <xf numFmtId="14" fontId="2" fillId="0" borderId="7" xfId="3" applyNumberFormat="1" applyFont="1" applyBorder="1" applyAlignment="1">
      <alignment horizontal="left" wrapText="1"/>
    </xf>
    <xf numFmtId="6" fontId="2" fillId="0" borderId="7" xfId="3" applyNumberFormat="1" applyFont="1" applyBorder="1" applyAlignment="1">
      <alignment horizontal="right" wrapText="1"/>
    </xf>
    <xf numFmtId="0" fontId="2" fillId="0" borderId="8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left" wrapText="1"/>
    </xf>
    <xf numFmtId="1" fontId="2" fillId="0" borderId="8" xfId="3" applyNumberFormat="1" applyFont="1" applyBorder="1" applyAlignment="1">
      <alignment horizontal="center" wrapText="1"/>
    </xf>
    <xf numFmtId="14" fontId="2" fillId="0" borderId="8" xfId="3" applyNumberFormat="1" applyFont="1" applyBorder="1" applyAlignment="1">
      <alignment horizontal="left" wrapText="1"/>
    </xf>
    <xf numFmtId="6" fontId="2" fillId="0" borderId="8" xfId="3" applyNumberFormat="1" applyFont="1" applyBorder="1" applyAlignment="1">
      <alignment horizontal="right" wrapText="1"/>
    </xf>
    <xf numFmtId="0" fontId="2" fillId="0" borderId="2" xfId="3" applyFont="1" applyBorder="1" applyAlignment="1">
      <alignment wrapText="1"/>
    </xf>
    <xf numFmtId="0" fontId="9" fillId="0" borderId="2" xfId="3" applyFont="1" applyBorder="1" applyAlignment="1">
      <alignment horizontal="center" wrapText="1"/>
    </xf>
    <xf numFmtId="6" fontId="9" fillId="0" borderId="2" xfId="3" applyNumberFormat="1" applyFont="1" applyBorder="1" applyAlignment="1">
      <alignment horizontal="right" wrapText="1"/>
    </xf>
    <xf numFmtId="6" fontId="2" fillId="0" borderId="0" xfId="3" applyNumberFormat="1" applyFont="1" applyAlignment="1">
      <alignment horizontal="right"/>
    </xf>
    <xf numFmtId="0" fontId="2" fillId="0" borderId="2" xfId="3" applyFont="1" applyBorder="1" applyAlignment="1">
      <alignment vertical="center" wrapText="1"/>
    </xf>
    <xf numFmtId="1" fontId="2" fillId="0" borderId="2" xfId="3" applyNumberFormat="1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left" wrapText="1"/>
    </xf>
    <xf numFmtId="14" fontId="2" fillId="0" borderId="2" xfId="3" applyNumberFormat="1" applyFont="1" applyFill="1" applyBorder="1" applyAlignment="1">
      <alignment horizontal="left" wrapText="1"/>
    </xf>
    <xf numFmtId="0" fontId="2" fillId="0" borderId="7" xfId="3" applyFont="1" applyFill="1" applyBorder="1" applyAlignment="1">
      <alignment horizontal="left" wrapText="1"/>
    </xf>
    <xf numFmtId="14" fontId="2" fillId="0" borderId="7" xfId="3" applyNumberFormat="1" applyFont="1" applyFill="1" applyBorder="1" applyAlignment="1">
      <alignment horizontal="left" wrapText="1"/>
    </xf>
    <xf numFmtId="0" fontId="2" fillId="0" borderId="8" xfId="3" applyFont="1" applyFill="1" applyBorder="1" applyAlignment="1">
      <alignment horizontal="left" wrapText="1"/>
    </xf>
    <xf numFmtId="14" fontId="2" fillId="0" borderId="8" xfId="3" applyNumberFormat="1" applyFont="1" applyFill="1" applyBorder="1" applyAlignment="1">
      <alignment horizontal="left" wrapText="1"/>
    </xf>
    <xf numFmtId="6" fontId="6" fillId="0" borderId="8" xfId="3" applyNumberFormat="1" applyFont="1" applyFill="1" applyBorder="1" applyAlignment="1">
      <alignment wrapText="1"/>
    </xf>
    <xf numFmtId="6" fontId="6" fillId="0" borderId="8" xfId="3" applyNumberFormat="1" applyFont="1" applyBorder="1" applyAlignment="1">
      <alignment wrapText="1"/>
    </xf>
    <xf numFmtId="6" fontId="6" fillId="0" borderId="2" xfId="3" applyNumberFormat="1" applyFont="1" applyFill="1" applyBorder="1" applyAlignment="1">
      <alignment wrapText="1"/>
    </xf>
    <xf numFmtId="0" fontId="4" fillId="0" borderId="10" xfId="3" applyBorder="1" applyAlignment="1">
      <alignment wrapText="1"/>
    </xf>
    <xf numFmtId="0" fontId="4" fillId="0" borderId="11" xfId="3" applyBorder="1" applyAlignment="1">
      <alignment wrapText="1"/>
    </xf>
    <xf numFmtId="0" fontId="4" fillId="0" borderId="11" xfId="3" applyBorder="1" applyAlignment="1">
      <alignment horizontal="center" wrapText="1"/>
    </xf>
    <xf numFmtId="0" fontId="4" fillId="0" borderId="12" xfId="3" applyBorder="1" applyAlignment="1">
      <alignment wrapText="1"/>
    </xf>
    <xf numFmtId="6" fontId="6" fillId="0" borderId="24" xfId="3" applyNumberFormat="1" applyFont="1" applyBorder="1" applyAlignment="1">
      <alignment horizontal="right" wrapText="1"/>
    </xf>
    <xf numFmtId="6" fontId="6" fillId="0" borderId="25" xfId="3" applyNumberFormat="1" applyFont="1" applyBorder="1" applyAlignment="1">
      <alignment horizontal="right" wrapText="1"/>
    </xf>
    <xf numFmtId="6" fontId="6" fillId="0" borderId="3" xfId="3" applyNumberFormat="1" applyFont="1" applyBorder="1" applyAlignment="1">
      <alignment horizontal="right" wrapText="1"/>
    </xf>
    <xf numFmtId="6" fontId="6" fillId="0" borderId="4" xfId="3" applyNumberFormat="1" applyFont="1" applyBorder="1" applyAlignment="1">
      <alignment horizontal="right" wrapText="1"/>
    </xf>
    <xf numFmtId="6" fontId="6" fillId="0" borderId="0" xfId="3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 wrapText="1"/>
    </xf>
    <xf numFmtId="0" fontId="4" fillId="0" borderId="0" xfId="3" applyAlignment="1">
      <alignment horizontal="center" wrapText="1"/>
    </xf>
    <xf numFmtId="0" fontId="2" fillId="0" borderId="0" xfId="3" applyFont="1" applyAlignment="1">
      <alignment wrapText="1"/>
    </xf>
    <xf numFmtId="6" fontId="4" fillId="0" borderId="0" xfId="3" applyNumberFormat="1" applyAlignment="1">
      <alignment wrapText="1"/>
    </xf>
    <xf numFmtId="6" fontId="2" fillId="0" borderId="2" xfId="3" applyNumberFormat="1" applyFont="1" applyBorder="1" applyAlignment="1">
      <alignment horizontal="center"/>
    </xf>
    <xf numFmtId="6" fontId="2" fillId="0" borderId="2" xfId="3" applyNumberFormat="1" applyFont="1" applyBorder="1"/>
    <xf numFmtId="0" fontId="2" fillId="0" borderId="0" xfId="3" applyFont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164" fontId="2" fillId="0" borderId="2" xfId="1" applyNumberFormat="1" applyFont="1" applyFill="1" applyBorder="1"/>
    <xf numFmtId="0" fontId="10" fillId="0" borderId="12" xfId="0" applyFont="1" applyFill="1" applyBorder="1" applyAlignment="1">
      <alignment vertical="center" wrapText="1"/>
    </xf>
    <xf numFmtId="0" fontId="4" fillId="0" borderId="0" xfId="3" applyFill="1"/>
    <xf numFmtId="0" fontId="4" fillId="0" borderId="2" xfId="3" applyFill="1" applyBorder="1"/>
    <xf numFmtId="6" fontId="4" fillId="0" borderId="0" xfId="3" applyNumberFormat="1" applyFill="1"/>
    <xf numFmtId="0" fontId="4" fillId="0" borderId="7" xfId="3" applyFill="1" applyBorder="1"/>
    <xf numFmtId="0" fontId="6" fillId="0" borderId="5" xfId="3" applyFont="1" applyBorder="1" applyAlignment="1">
      <alignment horizontal="left" wrapText="1"/>
    </xf>
    <xf numFmtId="0" fontId="6" fillId="0" borderId="1" xfId="3" applyFont="1" applyBorder="1" applyAlignment="1">
      <alignment horizontal="left" wrapText="1"/>
    </xf>
    <xf numFmtId="0" fontId="6" fillId="0" borderId="17" xfId="3" applyFont="1" applyBorder="1" applyAlignment="1">
      <alignment horizontal="left" wrapText="1"/>
    </xf>
    <xf numFmtId="0" fontId="6" fillId="0" borderId="18" xfId="3" applyFont="1" applyFill="1" applyBorder="1" applyAlignment="1">
      <alignment horizontal="left" wrapText="1"/>
    </xf>
    <xf numFmtId="0" fontId="6" fillId="0" borderId="19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left" wrapText="1"/>
    </xf>
    <xf numFmtId="0" fontId="2" fillId="0" borderId="0" xfId="2" applyFont="1" applyFill="1"/>
    <xf numFmtId="0" fontId="2" fillId="0" borderId="0" xfId="2" applyFill="1"/>
    <xf numFmtId="0" fontId="1" fillId="0" borderId="0" xfId="1" applyFill="1" applyBorder="1"/>
    <xf numFmtId="0" fontId="1" fillId="0" borderId="0" xfId="1" applyFill="1"/>
    <xf numFmtId="166" fontId="1" fillId="0" borderId="0" xfId="6" applyNumberFormat="1" applyFont="1" applyFill="1" applyBorder="1"/>
    <xf numFmtId="0" fontId="4" fillId="0" borderId="0" xfId="3" applyFont="1" applyFill="1"/>
    <xf numFmtId="0" fontId="1" fillId="0" borderId="0" xfId="1" applyFont="1" applyFill="1" applyBorder="1"/>
    <xf numFmtId="0" fontId="1" fillId="0" borderId="0" xfId="1" applyFont="1" applyFill="1"/>
    <xf numFmtId="0" fontId="6" fillId="0" borderId="0" xfId="2" applyFont="1" applyFill="1"/>
    <xf numFmtId="3" fontId="2" fillId="0" borderId="0" xfId="2" applyNumberFormat="1" applyFont="1" applyFill="1"/>
    <xf numFmtId="164" fontId="6" fillId="0" borderId="0" xfId="2" applyNumberFormat="1" applyFont="1" applyFill="1" applyAlignment="1">
      <alignment horizontal="right"/>
    </xf>
    <xf numFmtId="0" fontId="1" fillId="0" borderId="0" xfId="1" quotePrefix="1" applyFont="1" applyFill="1" applyBorder="1"/>
    <xf numFmtId="3" fontId="2" fillId="0" borderId="2" xfId="2" applyNumberFormat="1" applyFont="1" applyFill="1" applyBorder="1"/>
    <xf numFmtId="0" fontId="2" fillId="0" borderId="2" xfId="2" applyFont="1" applyFill="1" applyBorder="1"/>
    <xf numFmtId="164" fontId="2" fillId="0" borderId="2" xfId="2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4" fillId="0" borderId="2" xfId="2" applyFont="1" applyFill="1" applyBorder="1"/>
    <xf numFmtId="0" fontId="2" fillId="0" borderId="2" xfId="2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0" fontId="6" fillId="0" borderId="2" xfId="1" applyFont="1" applyFill="1" applyBorder="1" applyAlignment="1"/>
    <xf numFmtId="2" fontId="2" fillId="0" borderId="2" xfId="1" applyNumberFormat="1" applyFont="1" applyBorder="1" applyAlignment="1">
      <alignment horizontal="right"/>
    </xf>
    <xf numFmtId="1" fontId="6" fillId="0" borderId="2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0" fontId="2" fillId="0" borderId="2" xfId="2" applyFont="1" applyBorder="1" applyAlignment="1">
      <alignment horizontal="left" indent="1"/>
    </xf>
    <xf numFmtId="0" fontId="2" fillId="0" borderId="2" xfId="1" applyFont="1" applyBorder="1" applyAlignment="1">
      <alignment horizontal="left" indent="1"/>
    </xf>
    <xf numFmtId="3" fontId="2" fillId="0" borderId="2" xfId="4" applyNumberFormat="1" applyFont="1" applyBorder="1" applyAlignment="1">
      <alignment horizontal="right"/>
    </xf>
    <xf numFmtId="164" fontId="2" fillId="0" borderId="2" xfId="4" applyNumberFormat="1" applyFont="1" applyBorder="1"/>
    <xf numFmtId="3" fontId="2" fillId="0" borderId="2" xfId="2" applyNumberFormat="1" applyFont="1" applyBorder="1"/>
    <xf numFmtId="0" fontId="6" fillId="0" borderId="2" xfId="2" applyFont="1" applyFill="1" applyBorder="1"/>
    <xf numFmtId="164" fontId="6" fillId="0" borderId="2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 wrapText="1"/>
    </xf>
    <xf numFmtId="3" fontId="6" fillId="0" borderId="2" xfId="2" applyNumberFormat="1" applyFont="1" applyFill="1" applyBorder="1" applyAlignment="1">
      <alignment horizontal="center" wrapText="1"/>
    </xf>
    <xf numFmtId="164" fontId="6" fillId="0" borderId="2" xfId="2" applyNumberFormat="1" applyFont="1" applyFill="1" applyBorder="1"/>
    <xf numFmtId="164" fontId="2" fillId="0" borderId="2" xfId="2" applyNumberFormat="1" applyFont="1" applyBorder="1"/>
    <xf numFmtId="164" fontId="2" fillId="0" borderId="2" xfId="2" applyNumberFormat="1" applyFont="1" applyFill="1" applyBorder="1"/>
    <xf numFmtId="0" fontId="6" fillId="0" borderId="2" xfId="2" applyFont="1" applyFill="1" applyBorder="1" applyAlignment="1">
      <alignment horizontal="center"/>
    </xf>
    <xf numFmtId="165" fontId="2" fillId="0" borderId="2" xfId="5" applyNumberFormat="1" applyFont="1" applyBorder="1"/>
    <xf numFmtId="9" fontId="2" fillId="0" borderId="28" xfId="5" applyFont="1" applyFill="1" applyBorder="1" applyAlignment="1">
      <alignment horizontal="center"/>
    </xf>
    <xf numFmtId="0" fontId="2" fillId="0" borderId="28" xfId="2" applyFont="1" applyFill="1" applyBorder="1"/>
    <xf numFmtId="164" fontId="6" fillId="0" borderId="14" xfId="2" applyNumberFormat="1" applyFont="1" applyFill="1" applyBorder="1"/>
    <xf numFmtId="0" fontId="2" fillId="0" borderId="2" xfId="2" applyBorder="1"/>
    <xf numFmtId="0" fontId="6" fillId="0" borderId="2" xfId="2" applyFont="1" applyBorder="1" applyAlignment="1">
      <alignment horizontal="left" indent="1"/>
    </xf>
    <xf numFmtId="164" fontId="6" fillId="0" borderId="2" xfId="2" applyNumberFormat="1" applyFont="1" applyBorder="1" applyAlignment="1">
      <alignment horizontal="right"/>
    </xf>
    <xf numFmtId="0" fontId="2" fillId="0" borderId="2" xfId="2" applyFont="1" applyBorder="1" applyAlignment="1">
      <alignment horizontal="left" indent="2"/>
    </xf>
    <xf numFmtId="0" fontId="2" fillId="0" borderId="13" xfId="2" applyFont="1" applyBorder="1"/>
    <xf numFmtId="0" fontId="2" fillId="0" borderId="28" xfId="2" applyFont="1" applyBorder="1"/>
    <xf numFmtId="0" fontId="2" fillId="0" borderId="14" xfId="2" applyFont="1" applyBorder="1"/>
    <xf numFmtId="0" fontId="2" fillId="0" borderId="13" xfId="2" applyFont="1" applyFill="1" applyBorder="1"/>
    <xf numFmtId="0" fontId="7" fillId="0" borderId="13" xfId="2" applyFont="1" applyFill="1" applyBorder="1"/>
    <xf numFmtId="164" fontId="2" fillId="0" borderId="28" xfId="2" applyNumberFormat="1" applyFont="1" applyFill="1" applyBorder="1"/>
    <xf numFmtId="164" fontId="7" fillId="0" borderId="14" xfId="2" applyNumberFormat="1" applyFont="1" applyFill="1" applyBorder="1"/>
    <xf numFmtId="0" fontId="2" fillId="0" borderId="2" xfId="2" applyFont="1" applyFill="1" applyBorder="1" applyAlignment="1">
      <alignment horizontal="left" indent="1"/>
    </xf>
    <xf numFmtId="164" fontId="6" fillId="0" borderId="2" xfId="2" applyNumberFormat="1" applyFont="1" applyFill="1" applyBorder="1" applyAlignment="1">
      <alignment horizontal="center"/>
    </xf>
    <xf numFmtId="0" fontId="4" fillId="0" borderId="0" xfId="3" applyFont="1"/>
    <xf numFmtId="6" fontId="4" fillId="0" borderId="0" xfId="3" applyNumberFormat="1" applyFont="1"/>
    <xf numFmtId="0" fontId="2" fillId="0" borderId="14" xfId="2" applyFont="1" applyFill="1" applyBorder="1"/>
    <xf numFmtId="0" fontId="2" fillId="0" borderId="8" xfId="2" applyFont="1" applyBorder="1"/>
    <xf numFmtId="164" fontId="6" fillId="0" borderId="8" xfId="2" applyNumberFormat="1" applyFont="1" applyBorder="1"/>
    <xf numFmtId="0" fontId="2" fillId="0" borderId="7" xfId="2" applyFont="1" applyBorder="1" applyAlignment="1">
      <alignment horizontal="left" indent="1"/>
    </xf>
    <xf numFmtId="165" fontId="2" fillId="0" borderId="7" xfId="5" applyNumberFormat="1" applyFont="1" applyBorder="1"/>
    <xf numFmtId="0" fontId="2" fillId="0" borderId="30" xfId="2" applyFont="1" applyBorder="1"/>
    <xf numFmtId="0" fontId="2" fillId="0" borderId="31" xfId="2" applyFont="1" applyBorder="1"/>
    <xf numFmtId="0" fontId="2" fillId="0" borderId="32" xfId="2" applyFont="1" applyBorder="1"/>
    <xf numFmtId="164" fontId="2" fillId="0" borderId="7" xfId="2" applyNumberFormat="1" applyFont="1" applyBorder="1"/>
    <xf numFmtId="164" fontId="6" fillId="0" borderId="8" xfId="2" applyNumberFormat="1" applyFont="1" applyFill="1" applyBorder="1"/>
    <xf numFmtId="164" fontId="6" fillId="0" borderId="33" xfId="2" applyNumberFormat="1" applyFont="1" applyBorder="1"/>
    <xf numFmtId="0" fontId="2" fillId="0" borderId="7" xfId="2" applyFont="1" applyBorder="1"/>
    <xf numFmtId="3" fontId="2" fillId="0" borderId="7" xfId="2" applyNumberFormat="1" applyFont="1" applyBorder="1"/>
    <xf numFmtId="0" fontId="2" fillId="0" borderId="29" xfId="2" applyFont="1" applyBorder="1" applyAlignment="1"/>
    <xf numFmtId="0" fontId="2" fillId="0" borderId="35" xfId="2" applyFont="1" applyBorder="1" applyAlignment="1"/>
    <xf numFmtId="0" fontId="6" fillId="0" borderId="8" xfId="2" applyFont="1" applyBorder="1" applyAlignment="1">
      <alignment horizontal="center"/>
    </xf>
    <xf numFmtId="164" fontId="6" fillId="0" borderId="8" xfId="2" applyNumberFormat="1" applyFont="1" applyBorder="1" applyAlignment="1">
      <alignment horizontal="center"/>
    </xf>
    <xf numFmtId="0" fontId="2" fillId="0" borderId="13" xfId="2" applyFont="1" applyBorder="1" applyAlignment="1"/>
    <xf numFmtId="0" fontId="2" fillId="0" borderId="14" xfId="2" applyFont="1" applyBorder="1" applyAlignment="1"/>
    <xf numFmtId="0" fontId="2" fillId="0" borderId="2" xfId="2" applyFont="1" applyFill="1" applyBorder="1" applyAlignment="1"/>
    <xf numFmtId="164" fontId="6" fillId="0" borderId="21" xfId="3" applyNumberFormat="1" applyFont="1" applyBorder="1" applyAlignment="1">
      <alignment horizontal="right" vertical="center" wrapText="1"/>
    </xf>
    <xf numFmtId="0" fontId="6" fillId="0" borderId="21" xfId="3" applyFont="1" applyBorder="1" applyAlignment="1">
      <alignment horizontal="center" vertical="center" wrapText="1"/>
    </xf>
    <xf numFmtId="0" fontId="8" fillId="0" borderId="0" xfId="3" applyFont="1"/>
    <xf numFmtId="0" fontId="2" fillId="0" borderId="0" xfId="3" applyFont="1"/>
    <xf numFmtId="6" fontId="2" fillId="0" borderId="0" xfId="3" applyNumberFormat="1" applyFont="1"/>
    <xf numFmtId="0" fontId="6" fillId="0" borderId="13" xfId="3" applyFont="1" applyBorder="1" applyAlignment="1"/>
    <xf numFmtId="0" fontId="2" fillId="0" borderId="2" xfId="3" applyFont="1" applyFill="1" applyBorder="1"/>
    <xf numFmtId="6" fontId="2" fillId="0" borderId="2" xfId="3" applyNumberFormat="1" applyFont="1" applyFill="1" applyBorder="1"/>
    <xf numFmtId="0" fontId="6" fillId="0" borderId="13" xfId="3" applyFont="1" applyFill="1" applyBorder="1" applyAlignment="1">
      <alignment horizontal="left"/>
    </xf>
    <xf numFmtId="6" fontId="6" fillId="0" borderId="2" xfId="3" applyNumberFormat="1" applyFont="1" applyFill="1" applyBorder="1"/>
    <xf numFmtId="0" fontId="2" fillId="0" borderId="7" xfId="3" applyFont="1" applyFill="1" applyBorder="1"/>
    <xf numFmtId="6" fontId="2" fillId="0" borderId="7" xfId="3" applyNumberFormat="1" applyFont="1" applyFill="1" applyBorder="1"/>
    <xf numFmtId="0" fontId="6" fillId="0" borderId="29" xfId="3" applyFont="1" applyFill="1" applyBorder="1" applyAlignment="1">
      <alignment horizontal="left"/>
    </xf>
    <xf numFmtId="6" fontId="6" fillId="0" borderId="8" xfId="3" applyNumberFormat="1" applyFont="1" applyFill="1" applyBorder="1"/>
    <xf numFmtId="0" fontId="6" fillId="0" borderId="15" xfId="3" applyFont="1" applyBorder="1" applyAlignment="1">
      <alignment horizontal="left"/>
    </xf>
    <xf numFmtId="6" fontId="6" fillId="0" borderId="8" xfId="3" applyNumberFormat="1" applyFont="1" applyBorder="1"/>
    <xf numFmtId="0" fontId="2" fillId="0" borderId="2" xfId="3" applyFont="1" applyBorder="1"/>
    <xf numFmtId="0" fontId="6" fillId="0" borderId="13" xfId="3" applyFont="1" applyBorder="1" applyAlignment="1">
      <alignment horizontal="left"/>
    </xf>
    <xf numFmtId="0" fontId="2" fillId="0" borderId="7" xfId="3" applyFont="1" applyBorder="1"/>
    <xf numFmtId="6" fontId="2" fillId="0" borderId="7" xfId="3" applyNumberFormat="1" applyFont="1" applyBorder="1"/>
    <xf numFmtId="0" fontId="2" fillId="0" borderId="21" xfId="3" applyFont="1" applyBorder="1" applyAlignment="1">
      <alignment horizontal="center" vertical="center" wrapText="1"/>
    </xf>
    <xf numFmtId="1" fontId="2" fillId="0" borderId="21" xfId="3" applyNumberFormat="1" applyFont="1" applyBorder="1" applyAlignment="1">
      <alignment horizontal="center" wrapText="1"/>
    </xf>
    <xf numFmtId="14" fontId="2" fillId="0" borderId="21" xfId="3" applyNumberFormat="1" applyFont="1" applyBorder="1" applyAlignment="1">
      <alignment horizontal="left" wrapText="1"/>
    </xf>
    <xf numFmtId="6" fontId="2" fillId="0" borderId="21" xfId="3" applyNumberFormat="1" applyFont="1" applyBorder="1" applyAlignment="1">
      <alignment horizontal="right" wrapText="1"/>
    </xf>
    <xf numFmtId="0" fontId="6" fillId="0" borderId="21" xfId="3" applyFont="1" applyBorder="1" applyAlignment="1">
      <alignment horizontal="left" wrapText="1"/>
    </xf>
    <xf numFmtId="0" fontId="2" fillId="0" borderId="0" xfId="2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13" xfId="2" applyFont="1" applyFill="1" applyBorder="1" applyAlignment="1">
      <alignment horizontal="left"/>
    </xf>
    <xf numFmtId="0" fontId="6" fillId="0" borderId="28" xfId="2" applyFont="1" applyFill="1" applyBorder="1" applyAlignment="1">
      <alignment horizontal="left"/>
    </xf>
    <xf numFmtId="0" fontId="6" fillId="0" borderId="14" xfId="2" applyFont="1" applyFill="1" applyBorder="1" applyAlignment="1">
      <alignment horizontal="left"/>
    </xf>
    <xf numFmtId="0" fontId="6" fillId="0" borderId="29" xfId="2" applyFont="1" applyBorder="1" applyAlignment="1">
      <alignment horizontal="left"/>
    </xf>
    <xf numFmtId="0" fontId="6" fillId="0" borderId="36" xfId="2" applyFont="1" applyBorder="1" applyAlignment="1">
      <alignment horizontal="left"/>
    </xf>
    <xf numFmtId="0" fontId="6" fillId="0" borderId="35" xfId="2" applyFont="1" applyBorder="1" applyAlignment="1">
      <alignment horizontal="lef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6" fillId="0" borderId="15" xfId="2" applyFont="1" applyFill="1" applyBorder="1" applyAlignment="1">
      <alignment horizontal="left"/>
    </xf>
    <xf numFmtId="0" fontId="6" fillId="0" borderId="37" xfId="2" applyFont="1" applyFill="1" applyBorder="1" applyAlignment="1">
      <alignment horizontal="left"/>
    </xf>
    <xf numFmtId="0" fontId="6" fillId="0" borderId="34" xfId="2" applyFont="1" applyFill="1" applyBorder="1" applyAlignment="1">
      <alignment horizontal="left"/>
    </xf>
    <xf numFmtId="0" fontId="6" fillId="0" borderId="38" xfId="2" applyFont="1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39" xfId="2" applyFont="1" applyBorder="1" applyAlignment="1">
      <alignment horizontal="left"/>
    </xf>
    <xf numFmtId="6" fontId="6" fillId="0" borderId="23" xfId="3" applyNumberFormat="1" applyFont="1" applyBorder="1" applyAlignment="1">
      <alignment horizontal="center" vertical="center" wrapText="1"/>
    </xf>
    <xf numFmtId="6" fontId="6" fillId="0" borderId="21" xfId="3" applyNumberFormat="1" applyFont="1" applyBorder="1" applyAlignment="1">
      <alignment horizontal="center" vertical="center" wrapText="1"/>
    </xf>
    <xf numFmtId="6" fontId="6" fillId="0" borderId="22" xfId="3" applyNumberFormat="1" applyFont="1" applyBorder="1" applyAlignment="1">
      <alignment horizontal="center" vertical="center" wrapText="1"/>
    </xf>
    <xf numFmtId="6" fontId="6" fillId="0" borderId="2" xfId="3" applyNumberFormat="1" applyFont="1" applyFill="1" applyBorder="1" applyAlignment="1">
      <alignment horizontal="center" wrapText="1"/>
    </xf>
    <xf numFmtId="6" fontId="4" fillId="0" borderId="26" xfId="3" applyNumberFormat="1" applyBorder="1" applyAlignment="1">
      <alignment horizontal="center" wrapText="1"/>
    </xf>
    <xf numFmtId="6" fontId="4" fillId="0" borderId="0" xfId="3" applyNumberFormat="1" applyBorder="1" applyAlignment="1">
      <alignment horizontal="center" wrapText="1"/>
    </xf>
    <xf numFmtId="6" fontId="4" fillId="0" borderId="27" xfId="3" applyNumberFormat="1" applyBorder="1" applyAlignment="1">
      <alignment horizontal="center" wrapText="1"/>
    </xf>
    <xf numFmtId="164" fontId="6" fillId="0" borderId="20" xfId="3" applyNumberFormat="1" applyFont="1" applyBorder="1" applyAlignment="1">
      <alignment horizontal="right" vertical="center" wrapText="1"/>
    </xf>
    <xf numFmtId="164" fontId="6" fillId="0" borderId="21" xfId="3" applyNumberFormat="1" applyFont="1" applyBorder="1" applyAlignment="1">
      <alignment horizontal="right" vertical="center" wrapText="1"/>
    </xf>
    <xf numFmtId="164" fontId="6" fillId="0" borderId="22" xfId="3" applyNumberFormat="1" applyFont="1" applyBorder="1" applyAlignment="1">
      <alignment horizontal="right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6" fontId="2" fillId="0" borderId="2" xfId="3" applyNumberFormat="1" applyFont="1" applyBorder="1" applyAlignment="1">
      <alignment horizontal="right"/>
    </xf>
    <xf numFmtId="6" fontId="6" fillId="0" borderId="23" xfId="3" applyNumberFormat="1" applyFont="1" applyFill="1" applyBorder="1" applyAlignment="1">
      <alignment horizontal="right" vertical="center" wrapText="1"/>
    </xf>
    <xf numFmtId="6" fontId="6" fillId="0" borderId="21" xfId="3" applyNumberFormat="1" applyFont="1" applyFill="1" applyBorder="1" applyAlignment="1">
      <alignment horizontal="right" vertical="center" wrapText="1"/>
    </xf>
    <xf numFmtId="6" fontId="6" fillId="0" borderId="22" xfId="3" applyNumberFormat="1" applyFont="1" applyFill="1" applyBorder="1" applyAlignment="1">
      <alignment horizontal="right" vertical="center" wrapText="1"/>
    </xf>
    <xf numFmtId="6" fontId="6" fillId="0" borderId="23" xfId="3" applyNumberFormat="1" applyFont="1" applyFill="1" applyBorder="1" applyAlignment="1">
      <alignment vertical="center" wrapText="1"/>
    </xf>
    <xf numFmtId="6" fontId="6" fillId="0" borderId="21" xfId="3" applyNumberFormat="1" applyFont="1" applyFill="1" applyBorder="1" applyAlignment="1">
      <alignment vertical="center" wrapText="1"/>
    </xf>
    <xf numFmtId="6" fontId="6" fillId="0" borderId="22" xfId="3" applyNumberFormat="1" applyFont="1" applyFill="1" applyBorder="1" applyAlignment="1">
      <alignment vertical="center" wrapText="1"/>
    </xf>
    <xf numFmtId="6" fontId="6" fillId="0" borderId="23" xfId="3" applyNumberFormat="1" applyFont="1" applyBorder="1" applyAlignment="1">
      <alignment horizontal="right" vertical="center" wrapText="1"/>
    </xf>
    <xf numFmtId="6" fontId="6" fillId="0" borderId="21" xfId="3" applyNumberFormat="1" applyFont="1" applyBorder="1" applyAlignment="1">
      <alignment horizontal="right" vertical="center" wrapText="1"/>
    </xf>
    <xf numFmtId="6" fontId="6" fillId="0" borderId="22" xfId="3" applyNumberFormat="1" applyFont="1" applyBorder="1" applyAlignment="1">
      <alignment horizontal="right" vertical="center" wrapText="1"/>
    </xf>
    <xf numFmtId="0" fontId="2" fillId="0" borderId="0" xfId="3" applyFont="1" applyAlignment="1">
      <alignment vertical="center" wrapText="1"/>
    </xf>
  </cellXfs>
  <cellStyles count="46">
    <cellStyle name="Comma 2" xfId="7"/>
    <cellStyle name="Comma 3" xfId="6"/>
    <cellStyle name="Comma 4" xfId="8"/>
    <cellStyle name="Currency 2" xfId="9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2" xfId="10"/>
    <cellStyle name="Normal 2 2" xfId="11"/>
    <cellStyle name="Normal 3" xfId="3"/>
    <cellStyle name="Normal_Investment analysis-mixed use" xfId="1"/>
    <cellStyle name="Normal_Simple pro-forma" xfId="2"/>
    <cellStyle name="Normal_Telegraph Point II description" xfId="4"/>
    <cellStyle name="Percent 2" xfId="12"/>
    <cellStyle name="Percent 3" xfId="5"/>
    <cellStyle name="Percent 4" xfId="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elingo/Documents/Work/Current/Publications%20Professionals/ULI/Books/REDI/%20v1%20and%20changes/Figures%20Section%20I%2009-2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-1"/>
      <sheetName val="Figure 1-2"/>
      <sheetName val="Figure 1-3"/>
      <sheetName val="Figure 1-4"/>
      <sheetName val="Figure 1-5"/>
      <sheetName val="Figure 1-6"/>
      <sheetName val="Figure 1-7"/>
      <sheetName val="Figure 1-8"/>
      <sheetName val="Figure 1-9"/>
      <sheetName val="Figure 2-1"/>
      <sheetName val="Figure 2-2"/>
      <sheetName val="Figure 2-3"/>
      <sheetName val="Figure 2-4"/>
      <sheetName val="Figure 2-5"/>
      <sheetName val="Figure 2-6"/>
      <sheetName val="Figure 2-7"/>
      <sheetName val="Figure 2-8"/>
      <sheetName val="Figure 3-1"/>
      <sheetName val="Figure 3-2"/>
      <sheetName val="Figure 3-3"/>
      <sheetName val="Figure 3-4"/>
      <sheetName val="Chapter 3 case study"/>
      <sheetName val="Chapter 4 case study-table 1"/>
      <sheetName val="Chapter 4 case study-table 2"/>
      <sheetName val="Chapter 4 case study-table 3"/>
      <sheetName val="GDP Data"/>
      <sheetName val="2007 Seasonally Adjusted Rates"/>
      <sheetName val="2007-Not Seasonally Adjusted"/>
      <sheetName val="ET Data"/>
      <sheetName val="ET Charts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0">
          <cell r="F20">
            <v>24454800</v>
          </cell>
        </row>
        <row r="29">
          <cell r="F29">
            <v>1690840</v>
          </cell>
        </row>
      </sheetData>
      <sheetData sheetId="23">
        <row r="5">
          <cell r="C5">
            <v>40253450</v>
          </cell>
        </row>
        <row r="7">
          <cell r="C7">
            <v>38562610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5" workbookViewId="0">
      <selection activeCell="A25" sqref="A25"/>
    </sheetView>
  </sheetViews>
  <sheetFormatPr defaultColWidth="9.625" defaultRowHeight="15.75" x14ac:dyDescent="0.25"/>
  <cols>
    <col min="1" max="1" width="22.5" style="2" customWidth="1"/>
    <col min="2" max="3" width="11.125" style="2" customWidth="1"/>
    <col min="4" max="4" width="11.5" style="2" customWidth="1"/>
    <col min="5" max="5" width="14.5" style="2" customWidth="1"/>
    <col min="6" max="6" width="14.125" style="2" customWidth="1"/>
    <col min="7" max="9" width="9.625" style="2" customWidth="1"/>
    <col min="10" max="10" width="13.375" style="2" customWidth="1"/>
    <col min="11" max="11" width="9.625" style="2" customWidth="1"/>
    <col min="12" max="12" width="12.375" style="2" customWidth="1"/>
    <col min="13" max="13" width="9.625" style="2" customWidth="1"/>
    <col min="14" max="14" width="17" style="2" customWidth="1"/>
    <col min="15" max="256" width="9.625" style="2"/>
    <col min="257" max="257" width="22.5" style="2" customWidth="1"/>
    <col min="258" max="258" width="9.375" style="2" customWidth="1"/>
    <col min="259" max="259" width="13" style="2" customWidth="1"/>
    <col min="260" max="260" width="11.5" style="2" customWidth="1"/>
    <col min="261" max="261" width="14.5" style="2" customWidth="1"/>
    <col min="262" max="262" width="17.375" style="2" customWidth="1"/>
    <col min="263" max="265" width="9.625" style="2" customWidth="1"/>
    <col min="266" max="266" width="13.375" style="2" customWidth="1"/>
    <col min="267" max="267" width="9.625" style="2" customWidth="1"/>
    <col min="268" max="268" width="12.375" style="2" customWidth="1"/>
    <col min="269" max="269" width="9.625" style="2" customWidth="1"/>
    <col min="270" max="270" width="17" style="2" customWidth="1"/>
    <col min="271" max="512" width="9.625" style="2"/>
    <col min="513" max="513" width="22.5" style="2" customWidth="1"/>
    <col min="514" max="514" width="9.375" style="2" customWidth="1"/>
    <col min="515" max="515" width="13" style="2" customWidth="1"/>
    <col min="516" max="516" width="11.5" style="2" customWidth="1"/>
    <col min="517" max="517" width="14.5" style="2" customWidth="1"/>
    <col min="518" max="518" width="17.375" style="2" customWidth="1"/>
    <col min="519" max="521" width="9.625" style="2" customWidth="1"/>
    <col min="522" max="522" width="13.375" style="2" customWidth="1"/>
    <col min="523" max="523" width="9.625" style="2" customWidth="1"/>
    <col min="524" max="524" width="12.375" style="2" customWidth="1"/>
    <col min="525" max="525" width="9.625" style="2" customWidth="1"/>
    <col min="526" max="526" width="17" style="2" customWidth="1"/>
    <col min="527" max="768" width="9.625" style="2"/>
    <col min="769" max="769" width="22.5" style="2" customWidth="1"/>
    <col min="770" max="770" width="9.375" style="2" customWidth="1"/>
    <col min="771" max="771" width="13" style="2" customWidth="1"/>
    <col min="772" max="772" width="11.5" style="2" customWidth="1"/>
    <col min="773" max="773" width="14.5" style="2" customWidth="1"/>
    <col min="774" max="774" width="17.375" style="2" customWidth="1"/>
    <col min="775" max="777" width="9.625" style="2" customWidth="1"/>
    <col min="778" max="778" width="13.375" style="2" customWidth="1"/>
    <col min="779" max="779" width="9.625" style="2" customWidth="1"/>
    <col min="780" max="780" width="12.375" style="2" customWidth="1"/>
    <col min="781" max="781" width="9.625" style="2" customWidth="1"/>
    <col min="782" max="782" width="17" style="2" customWidth="1"/>
    <col min="783" max="1024" width="9.625" style="2"/>
    <col min="1025" max="1025" width="22.5" style="2" customWidth="1"/>
    <col min="1026" max="1026" width="9.375" style="2" customWidth="1"/>
    <col min="1027" max="1027" width="13" style="2" customWidth="1"/>
    <col min="1028" max="1028" width="11.5" style="2" customWidth="1"/>
    <col min="1029" max="1029" width="14.5" style="2" customWidth="1"/>
    <col min="1030" max="1030" width="17.375" style="2" customWidth="1"/>
    <col min="1031" max="1033" width="9.625" style="2" customWidth="1"/>
    <col min="1034" max="1034" width="13.375" style="2" customWidth="1"/>
    <col min="1035" max="1035" width="9.625" style="2" customWidth="1"/>
    <col min="1036" max="1036" width="12.375" style="2" customWidth="1"/>
    <col min="1037" max="1037" width="9.625" style="2" customWidth="1"/>
    <col min="1038" max="1038" width="17" style="2" customWidth="1"/>
    <col min="1039" max="1280" width="9.625" style="2"/>
    <col min="1281" max="1281" width="22.5" style="2" customWidth="1"/>
    <col min="1282" max="1282" width="9.375" style="2" customWidth="1"/>
    <col min="1283" max="1283" width="13" style="2" customWidth="1"/>
    <col min="1284" max="1284" width="11.5" style="2" customWidth="1"/>
    <col min="1285" max="1285" width="14.5" style="2" customWidth="1"/>
    <col min="1286" max="1286" width="17.375" style="2" customWidth="1"/>
    <col min="1287" max="1289" width="9.625" style="2" customWidth="1"/>
    <col min="1290" max="1290" width="13.375" style="2" customWidth="1"/>
    <col min="1291" max="1291" width="9.625" style="2" customWidth="1"/>
    <col min="1292" max="1292" width="12.375" style="2" customWidth="1"/>
    <col min="1293" max="1293" width="9.625" style="2" customWidth="1"/>
    <col min="1294" max="1294" width="17" style="2" customWidth="1"/>
    <col min="1295" max="1536" width="9.625" style="2"/>
    <col min="1537" max="1537" width="22.5" style="2" customWidth="1"/>
    <col min="1538" max="1538" width="9.375" style="2" customWidth="1"/>
    <col min="1539" max="1539" width="13" style="2" customWidth="1"/>
    <col min="1540" max="1540" width="11.5" style="2" customWidth="1"/>
    <col min="1541" max="1541" width="14.5" style="2" customWidth="1"/>
    <col min="1542" max="1542" width="17.375" style="2" customWidth="1"/>
    <col min="1543" max="1545" width="9.625" style="2" customWidth="1"/>
    <col min="1546" max="1546" width="13.375" style="2" customWidth="1"/>
    <col min="1547" max="1547" width="9.625" style="2" customWidth="1"/>
    <col min="1548" max="1548" width="12.375" style="2" customWidth="1"/>
    <col min="1549" max="1549" width="9.625" style="2" customWidth="1"/>
    <col min="1550" max="1550" width="17" style="2" customWidth="1"/>
    <col min="1551" max="1792" width="9.625" style="2"/>
    <col min="1793" max="1793" width="22.5" style="2" customWidth="1"/>
    <col min="1794" max="1794" width="9.375" style="2" customWidth="1"/>
    <col min="1795" max="1795" width="13" style="2" customWidth="1"/>
    <col min="1796" max="1796" width="11.5" style="2" customWidth="1"/>
    <col min="1797" max="1797" width="14.5" style="2" customWidth="1"/>
    <col min="1798" max="1798" width="17.375" style="2" customWidth="1"/>
    <col min="1799" max="1801" width="9.625" style="2" customWidth="1"/>
    <col min="1802" max="1802" width="13.375" style="2" customWidth="1"/>
    <col min="1803" max="1803" width="9.625" style="2" customWidth="1"/>
    <col min="1804" max="1804" width="12.375" style="2" customWidth="1"/>
    <col min="1805" max="1805" width="9.625" style="2" customWidth="1"/>
    <col min="1806" max="1806" width="17" style="2" customWidth="1"/>
    <col min="1807" max="2048" width="9.625" style="2"/>
    <col min="2049" max="2049" width="22.5" style="2" customWidth="1"/>
    <col min="2050" max="2050" width="9.375" style="2" customWidth="1"/>
    <col min="2051" max="2051" width="13" style="2" customWidth="1"/>
    <col min="2052" max="2052" width="11.5" style="2" customWidth="1"/>
    <col min="2053" max="2053" width="14.5" style="2" customWidth="1"/>
    <col min="2054" max="2054" width="17.375" style="2" customWidth="1"/>
    <col min="2055" max="2057" width="9.625" style="2" customWidth="1"/>
    <col min="2058" max="2058" width="13.375" style="2" customWidth="1"/>
    <col min="2059" max="2059" width="9.625" style="2" customWidth="1"/>
    <col min="2060" max="2060" width="12.375" style="2" customWidth="1"/>
    <col min="2061" max="2061" width="9.625" style="2" customWidth="1"/>
    <col min="2062" max="2062" width="17" style="2" customWidth="1"/>
    <col min="2063" max="2304" width="9.625" style="2"/>
    <col min="2305" max="2305" width="22.5" style="2" customWidth="1"/>
    <col min="2306" max="2306" width="9.375" style="2" customWidth="1"/>
    <col min="2307" max="2307" width="13" style="2" customWidth="1"/>
    <col min="2308" max="2308" width="11.5" style="2" customWidth="1"/>
    <col min="2309" max="2309" width="14.5" style="2" customWidth="1"/>
    <col min="2310" max="2310" width="17.375" style="2" customWidth="1"/>
    <col min="2311" max="2313" width="9.625" style="2" customWidth="1"/>
    <col min="2314" max="2314" width="13.375" style="2" customWidth="1"/>
    <col min="2315" max="2315" width="9.625" style="2" customWidth="1"/>
    <col min="2316" max="2316" width="12.375" style="2" customWidth="1"/>
    <col min="2317" max="2317" width="9.625" style="2" customWidth="1"/>
    <col min="2318" max="2318" width="17" style="2" customWidth="1"/>
    <col min="2319" max="2560" width="9.625" style="2"/>
    <col min="2561" max="2561" width="22.5" style="2" customWidth="1"/>
    <col min="2562" max="2562" width="9.375" style="2" customWidth="1"/>
    <col min="2563" max="2563" width="13" style="2" customWidth="1"/>
    <col min="2564" max="2564" width="11.5" style="2" customWidth="1"/>
    <col min="2565" max="2565" width="14.5" style="2" customWidth="1"/>
    <col min="2566" max="2566" width="17.375" style="2" customWidth="1"/>
    <col min="2567" max="2569" width="9.625" style="2" customWidth="1"/>
    <col min="2570" max="2570" width="13.375" style="2" customWidth="1"/>
    <col min="2571" max="2571" width="9.625" style="2" customWidth="1"/>
    <col min="2572" max="2572" width="12.375" style="2" customWidth="1"/>
    <col min="2573" max="2573" width="9.625" style="2" customWidth="1"/>
    <col min="2574" max="2574" width="17" style="2" customWidth="1"/>
    <col min="2575" max="2816" width="9.625" style="2"/>
    <col min="2817" max="2817" width="22.5" style="2" customWidth="1"/>
    <col min="2818" max="2818" width="9.375" style="2" customWidth="1"/>
    <col min="2819" max="2819" width="13" style="2" customWidth="1"/>
    <col min="2820" max="2820" width="11.5" style="2" customWidth="1"/>
    <col min="2821" max="2821" width="14.5" style="2" customWidth="1"/>
    <col min="2822" max="2822" width="17.375" style="2" customWidth="1"/>
    <col min="2823" max="2825" width="9.625" style="2" customWidth="1"/>
    <col min="2826" max="2826" width="13.375" style="2" customWidth="1"/>
    <col min="2827" max="2827" width="9.625" style="2" customWidth="1"/>
    <col min="2828" max="2828" width="12.375" style="2" customWidth="1"/>
    <col min="2829" max="2829" width="9.625" style="2" customWidth="1"/>
    <col min="2830" max="2830" width="17" style="2" customWidth="1"/>
    <col min="2831" max="3072" width="9.625" style="2"/>
    <col min="3073" max="3073" width="22.5" style="2" customWidth="1"/>
    <col min="3074" max="3074" width="9.375" style="2" customWidth="1"/>
    <col min="3075" max="3075" width="13" style="2" customWidth="1"/>
    <col min="3076" max="3076" width="11.5" style="2" customWidth="1"/>
    <col min="3077" max="3077" width="14.5" style="2" customWidth="1"/>
    <col min="3078" max="3078" width="17.375" style="2" customWidth="1"/>
    <col min="3079" max="3081" width="9.625" style="2" customWidth="1"/>
    <col min="3082" max="3082" width="13.375" style="2" customWidth="1"/>
    <col min="3083" max="3083" width="9.625" style="2" customWidth="1"/>
    <col min="3084" max="3084" width="12.375" style="2" customWidth="1"/>
    <col min="3085" max="3085" width="9.625" style="2" customWidth="1"/>
    <col min="3086" max="3086" width="17" style="2" customWidth="1"/>
    <col min="3087" max="3328" width="9.625" style="2"/>
    <col min="3329" max="3329" width="22.5" style="2" customWidth="1"/>
    <col min="3330" max="3330" width="9.375" style="2" customWidth="1"/>
    <col min="3331" max="3331" width="13" style="2" customWidth="1"/>
    <col min="3332" max="3332" width="11.5" style="2" customWidth="1"/>
    <col min="3333" max="3333" width="14.5" style="2" customWidth="1"/>
    <col min="3334" max="3334" width="17.375" style="2" customWidth="1"/>
    <col min="3335" max="3337" width="9.625" style="2" customWidth="1"/>
    <col min="3338" max="3338" width="13.375" style="2" customWidth="1"/>
    <col min="3339" max="3339" width="9.625" style="2" customWidth="1"/>
    <col min="3340" max="3340" width="12.375" style="2" customWidth="1"/>
    <col min="3341" max="3341" width="9.625" style="2" customWidth="1"/>
    <col min="3342" max="3342" width="17" style="2" customWidth="1"/>
    <col min="3343" max="3584" width="9.625" style="2"/>
    <col min="3585" max="3585" width="22.5" style="2" customWidth="1"/>
    <col min="3586" max="3586" width="9.375" style="2" customWidth="1"/>
    <col min="3587" max="3587" width="13" style="2" customWidth="1"/>
    <col min="3588" max="3588" width="11.5" style="2" customWidth="1"/>
    <col min="3589" max="3589" width="14.5" style="2" customWidth="1"/>
    <col min="3590" max="3590" width="17.375" style="2" customWidth="1"/>
    <col min="3591" max="3593" width="9.625" style="2" customWidth="1"/>
    <col min="3594" max="3594" width="13.375" style="2" customWidth="1"/>
    <col min="3595" max="3595" width="9.625" style="2" customWidth="1"/>
    <col min="3596" max="3596" width="12.375" style="2" customWidth="1"/>
    <col min="3597" max="3597" width="9.625" style="2" customWidth="1"/>
    <col min="3598" max="3598" width="17" style="2" customWidth="1"/>
    <col min="3599" max="3840" width="9.625" style="2"/>
    <col min="3841" max="3841" width="22.5" style="2" customWidth="1"/>
    <col min="3842" max="3842" width="9.375" style="2" customWidth="1"/>
    <col min="3843" max="3843" width="13" style="2" customWidth="1"/>
    <col min="3844" max="3844" width="11.5" style="2" customWidth="1"/>
    <col min="3845" max="3845" width="14.5" style="2" customWidth="1"/>
    <col min="3846" max="3846" width="17.375" style="2" customWidth="1"/>
    <col min="3847" max="3849" width="9.625" style="2" customWidth="1"/>
    <col min="3850" max="3850" width="13.375" style="2" customWidth="1"/>
    <col min="3851" max="3851" width="9.625" style="2" customWidth="1"/>
    <col min="3852" max="3852" width="12.375" style="2" customWidth="1"/>
    <col min="3853" max="3853" width="9.625" style="2" customWidth="1"/>
    <col min="3854" max="3854" width="17" style="2" customWidth="1"/>
    <col min="3855" max="4096" width="9.625" style="2"/>
    <col min="4097" max="4097" width="22.5" style="2" customWidth="1"/>
    <col min="4098" max="4098" width="9.375" style="2" customWidth="1"/>
    <col min="4099" max="4099" width="13" style="2" customWidth="1"/>
    <col min="4100" max="4100" width="11.5" style="2" customWidth="1"/>
    <col min="4101" max="4101" width="14.5" style="2" customWidth="1"/>
    <col min="4102" max="4102" width="17.375" style="2" customWidth="1"/>
    <col min="4103" max="4105" width="9.625" style="2" customWidth="1"/>
    <col min="4106" max="4106" width="13.375" style="2" customWidth="1"/>
    <col min="4107" max="4107" width="9.625" style="2" customWidth="1"/>
    <col min="4108" max="4108" width="12.375" style="2" customWidth="1"/>
    <col min="4109" max="4109" width="9.625" style="2" customWidth="1"/>
    <col min="4110" max="4110" width="17" style="2" customWidth="1"/>
    <col min="4111" max="4352" width="9.625" style="2"/>
    <col min="4353" max="4353" width="22.5" style="2" customWidth="1"/>
    <col min="4354" max="4354" width="9.375" style="2" customWidth="1"/>
    <col min="4355" max="4355" width="13" style="2" customWidth="1"/>
    <col min="4356" max="4356" width="11.5" style="2" customWidth="1"/>
    <col min="4357" max="4357" width="14.5" style="2" customWidth="1"/>
    <col min="4358" max="4358" width="17.375" style="2" customWidth="1"/>
    <col min="4359" max="4361" width="9.625" style="2" customWidth="1"/>
    <col min="4362" max="4362" width="13.375" style="2" customWidth="1"/>
    <col min="4363" max="4363" width="9.625" style="2" customWidth="1"/>
    <col min="4364" max="4364" width="12.375" style="2" customWidth="1"/>
    <col min="4365" max="4365" width="9.625" style="2" customWidth="1"/>
    <col min="4366" max="4366" width="17" style="2" customWidth="1"/>
    <col min="4367" max="4608" width="9.625" style="2"/>
    <col min="4609" max="4609" width="22.5" style="2" customWidth="1"/>
    <col min="4610" max="4610" width="9.375" style="2" customWidth="1"/>
    <col min="4611" max="4611" width="13" style="2" customWidth="1"/>
    <col min="4612" max="4612" width="11.5" style="2" customWidth="1"/>
    <col min="4613" max="4613" width="14.5" style="2" customWidth="1"/>
    <col min="4614" max="4614" width="17.375" style="2" customWidth="1"/>
    <col min="4615" max="4617" width="9.625" style="2" customWidth="1"/>
    <col min="4618" max="4618" width="13.375" style="2" customWidth="1"/>
    <col min="4619" max="4619" width="9.625" style="2" customWidth="1"/>
    <col min="4620" max="4620" width="12.375" style="2" customWidth="1"/>
    <col min="4621" max="4621" width="9.625" style="2" customWidth="1"/>
    <col min="4622" max="4622" width="17" style="2" customWidth="1"/>
    <col min="4623" max="4864" width="9.625" style="2"/>
    <col min="4865" max="4865" width="22.5" style="2" customWidth="1"/>
    <col min="4866" max="4866" width="9.375" style="2" customWidth="1"/>
    <col min="4867" max="4867" width="13" style="2" customWidth="1"/>
    <col min="4868" max="4868" width="11.5" style="2" customWidth="1"/>
    <col min="4869" max="4869" width="14.5" style="2" customWidth="1"/>
    <col min="4870" max="4870" width="17.375" style="2" customWidth="1"/>
    <col min="4871" max="4873" width="9.625" style="2" customWidth="1"/>
    <col min="4874" max="4874" width="13.375" style="2" customWidth="1"/>
    <col min="4875" max="4875" width="9.625" style="2" customWidth="1"/>
    <col min="4876" max="4876" width="12.375" style="2" customWidth="1"/>
    <col min="4877" max="4877" width="9.625" style="2" customWidth="1"/>
    <col min="4878" max="4878" width="17" style="2" customWidth="1"/>
    <col min="4879" max="5120" width="9.625" style="2"/>
    <col min="5121" max="5121" width="22.5" style="2" customWidth="1"/>
    <col min="5122" max="5122" width="9.375" style="2" customWidth="1"/>
    <col min="5123" max="5123" width="13" style="2" customWidth="1"/>
    <col min="5124" max="5124" width="11.5" style="2" customWidth="1"/>
    <col min="5125" max="5125" width="14.5" style="2" customWidth="1"/>
    <col min="5126" max="5126" width="17.375" style="2" customWidth="1"/>
    <col min="5127" max="5129" width="9.625" style="2" customWidth="1"/>
    <col min="5130" max="5130" width="13.375" style="2" customWidth="1"/>
    <col min="5131" max="5131" width="9.625" style="2" customWidth="1"/>
    <col min="5132" max="5132" width="12.375" style="2" customWidth="1"/>
    <col min="5133" max="5133" width="9.625" style="2" customWidth="1"/>
    <col min="5134" max="5134" width="17" style="2" customWidth="1"/>
    <col min="5135" max="5376" width="9.625" style="2"/>
    <col min="5377" max="5377" width="22.5" style="2" customWidth="1"/>
    <col min="5378" max="5378" width="9.375" style="2" customWidth="1"/>
    <col min="5379" max="5379" width="13" style="2" customWidth="1"/>
    <col min="5380" max="5380" width="11.5" style="2" customWidth="1"/>
    <col min="5381" max="5381" width="14.5" style="2" customWidth="1"/>
    <col min="5382" max="5382" width="17.375" style="2" customWidth="1"/>
    <col min="5383" max="5385" width="9.625" style="2" customWidth="1"/>
    <col min="5386" max="5386" width="13.375" style="2" customWidth="1"/>
    <col min="5387" max="5387" width="9.625" style="2" customWidth="1"/>
    <col min="5388" max="5388" width="12.375" style="2" customWidth="1"/>
    <col min="5389" max="5389" width="9.625" style="2" customWidth="1"/>
    <col min="5390" max="5390" width="17" style="2" customWidth="1"/>
    <col min="5391" max="5632" width="9.625" style="2"/>
    <col min="5633" max="5633" width="22.5" style="2" customWidth="1"/>
    <col min="5634" max="5634" width="9.375" style="2" customWidth="1"/>
    <col min="5635" max="5635" width="13" style="2" customWidth="1"/>
    <col min="5636" max="5636" width="11.5" style="2" customWidth="1"/>
    <col min="5637" max="5637" width="14.5" style="2" customWidth="1"/>
    <col min="5638" max="5638" width="17.375" style="2" customWidth="1"/>
    <col min="5639" max="5641" width="9.625" style="2" customWidth="1"/>
    <col min="5642" max="5642" width="13.375" style="2" customWidth="1"/>
    <col min="5643" max="5643" width="9.625" style="2" customWidth="1"/>
    <col min="5644" max="5644" width="12.375" style="2" customWidth="1"/>
    <col min="5645" max="5645" width="9.625" style="2" customWidth="1"/>
    <col min="5646" max="5646" width="17" style="2" customWidth="1"/>
    <col min="5647" max="5888" width="9.625" style="2"/>
    <col min="5889" max="5889" width="22.5" style="2" customWidth="1"/>
    <col min="5890" max="5890" width="9.375" style="2" customWidth="1"/>
    <col min="5891" max="5891" width="13" style="2" customWidth="1"/>
    <col min="5892" max="5892" width="11.5" style="2" customWidth="1"/>
    <col min="5893" max="5893" width="14.5" style="2" customWidth="1"/>
    <col min="5894" max="5894" width="17.375" style="2" customWidth="1"/>
    <col min="5895" max="5897" width="9.625" style="2" customWidth="1"/>
    <col min="5898" max="5898" width="13.375" style="2" customWidth="1"/>
    <col min="5899" max="5899" width="9.625" style="2" customWidth="1"/>
    <col min="5900" max="5900" width="12.375" style="2" customWidth="1"/>
    <col min="5901" max="5901" width="9.625" style="2" customWidth="1"/>
    <col min="5902" max="5902" width="17" style="2" customWidth="1"/>
    <col min="5903" max="6144" width="9.625" style="2"/>
    <col min="6145" max="6145" width="22.5" style="2" customWidth="1"/>
    <col min="6146" max="6146" width="9.375" style="2" customWidth="1"/>
    <col min="6147" max="6147" width="13" style="2" customWidth="1"/>
    <col min="6148" max="6148" width="11.5" style="2" customWidth="1"/>
    <col min="6149" max="6149" width="14.5" style="2" customWidth="1"/>
    <col min="6150" max="6150" width="17.375" style="2" customWidth="1"/>
    <col min="6151" max="6153" width="9.625" style="2" customWidth="1"/>
    <col min="6154" max="6154" width="13.375" style="2" customWidth="1"/>
    <col min="6155" max="6155" width="9.625" style="2" customWidth="1"/>
    <col min="6156" max="6156" width="12.375" style="2" customWidth="1"/>
    <col min="6157" max="6157" width="9.625" style="2" customWidth="1"/>
    <col min="6158" max="6158" width="17" style="2" customWidth="1"/>
    <col min="6159" max="6400" width="9.625" style="2"/>
    <col min="6401" max="6401" width="22.5" style="2" customWidth="1"/>
    <col min="6402" max="6402" width="9.375" style="2" customWidth="1"/>
    <col min="6403" max="6403" width="13" style="2" customWidth="1"/>
    <col min="6404" max="6404" width="11.5" style="2" customWidth="1"/>
    <col min="6405" max="6405" width="14.5" style="2" customWidth="1"/>
    <col min="6406" max="6406" width="17.375" style="2" customWidth="1"/>
    <col min="6407" max="6409" width="9.625" style="2" customWidth="1"/>
    <col min="6410" max="6410" width="13.375" style="2" customWidth="1"/>
    <col min="6411" max="6411" width="9.625" style="2" customWidth="1"/>
    <col min="6412" max="6412" width="12.375" style="2" customWidth="1"/>
    <col min="6413" max="6413" width="9.625" style="2" customWidth="1"/>
    <col min="6414" max="6414" width="17" style="2" customWidth="1"/>
    <col min="6415" max="6656" width="9.625" style="2"/>
    <col min="6657" max="6657" width="22.5" style="2" customWidth="1"/>
    <col min="6658" max="6658" width="9.375" style="2" customWidth="1"/>
    <col min="6659" max="6659" width="13" style="2" customWidth="1"/>
    <col min="6660" max="6660" width="11.5" style="2" customWidth="1"/>
    <col min="6661" max="6661" width="14.5" style="2" customWidth="1"/>
    <col min="6662" max="6662" width="17.375" style="2" customWidth="1"/>
    <col min="6663" max="6665" width="9.625" style="2" customWidth="1"/>
    <col min="6666" max="6666" width="13.375" style="2" customWidth="1"/>
    <col min="6667" max="6667" width="9.625" style="2" customWidth="1"/>
    <col min="6668" max="6668" width="12.375" style="2" customWidth="1"/>
    <col min="6669" max="6669" width="9.625" style="2" customWidth="1"/>
    <col min="6670" max="6670" width="17" style="2" customWidth="1"/>
    <col min="6671" max="6912" width="9.625" style="2"/>
    <col min="6913" max="6913" width="22.5" style="2" customWidth="1"/>
    <col min="6914" max="6914" width="9.375" style="2" customWidth="1"/>
    <col min="6915" max="6915" width="13" style="2" customWidth="1"/>
    <col min="6916" max="6916" width="11.5" style="2" customWidth="1"/>
    <col min="6917" max="6917" width="14.5" style="2" customWidth="1"/>
    <col min="6918" max="6918" width="17.375" style="2" customWidth="1"/>
    <col min="6919" max="6921" width="9.625" style="2" customWidth="1"/>
    <col min="6922" max="6922" width="13.375" style="2" customWidth="1"/>
    <col min="6923" max="6923" width="9.625" style="2" customWidth="1"/>
    <col min="6924" max="6924" width="12.375" style="2" customWidth="1"/>
    <col min="6925" max="6925" width="9.625" style="2" customWidth="1"/>
    <col min="6926" max="6926" width="17" style="2" customWidth="1"/>
    <col min="6927" max="7168" width="9.625" style="2"/>
    <col min="7169" max="7169" width="22.5" style="2" customWidth="1"/>
    <col min="7170" max="7170" width="9.375" style="2" customWidth="1"/>
    <col min="7171" max="7171" width="13" style="2" customWidth="1"/>
    <col min="7172" max="7172" width="11.5" style="2" customWidth="1"/>
    <col min="7173" max="7173" width="14.5" style="2" customWidth="1"/>
    <col min="7174" max="7174" width="17.375" style="2" customWidth="1"/>
    <col min="7175" max="7177" width="9.625" style="2" customWidth="1"/>
    <col min="7178" max="7178" width="13.375" style="2" customWidth="1"/>
    <col min="7179" max="7179" width="9.625" style="2" customWidth="1"/>
    <col min="7180" max="7180" width="12.375" style="2" customWidth="1"/>
    <col min="7181" max="7181" width="9.625" style="2" customWidth="1"/>
    <col min="7182" max="7182" width="17" style="2" customWidth="1"/>
    <col min="7183" max="7424" width="9.625" style="2"/>
    <col min="7425" max="7425" width="22.5" style="2" customWidth="1"/>
    <col min="7426" max="7426" width="9.375" style="2" customWidth="1"/>
    <col min="7427" max="7427" width="13" style="2" customWidth="1"/>
    <col min="7428" max="7428" width="11.5" style="2" customWidth="1"/>
    <col min="7429" max="7429" width="14.5" style="2" customWidth="1"/>
    <col min="7430" max="7430" width="17.375" style="2" customWidth="1"/>
    <col min="7431" max="7433" width="9.625" style="2" customWidth="1"/>
    <col min="7434" max="7434" width="13.375" style="2" customWidth="1"/>
    <col min="7435" max="7435" width="9.625" style="2" customWidth="1"/>
    <col min="7436" max="7436" width="12.375" style="2" customWidth="1"/>
    <col min="7437" max="7437" width="9.625" style="2" customWidth="1"/>
    <col min="7438" max="7438" width="17" style="2" customWidth="1"/>
    <col min="7439" max="7680" width="9.625" style="2"/>
    <col min="7681" max="7681" width="22.5" style="2" customWidth="1"/>
    <col min="7682" max="7682" width="9.375" style="2" customWidth="1"/>
    <col min="7683" max="7683" width="13" style="2" customWidth="1"/>
    <col min="7684" max="7684" width="11.5" style="2" customWidth="1"/>
    <col min="7685" max="7685" width="14.5" style="2" customWidth="1"/>
    <col min="7686" max="7686" width="17.375" style="2" customWidth="1"/>
    <col min="7687" max="7689" width="9.625" style="2" customWidth="1"/>
    <col min="7690" max="7690" width="13.375" style="2" customWidth="1"/>
    <col min="7691" max="7691" width="9.625" style="2" customWidth="1"/>
    <col min="7692" max="7692" width="12.375" style="2" customWidth="1"/>
    <col min="7693" max="7693" width="9.625" style="2" customWidth="1"/>
    <col min="7694" max="7694" width="17" style="2" customWidth="1"/>
    <col min="7695" max="7936" width="9.625" style="2"/>
    <col min="7937" max="7937" width="22.5" style="2" customWidth="1"/>
    <col min="7938" max="7938" width="9.375" style="2" customWidth="1"/>
    <col min="7939" max="7939" width="13" style="2" customWidth="1"/>
    <col min="7940" max="7940" width="11.5" style="2" customWidth="1"/>
    <col min="7941" max="7941" width="14.5" style="2" customWidth="1"/>
    <col min="7942" max="7942" width="17.375" style="2" customWidth="1"/>
    <col min="7943" max="7945" width="9.625" style="2" customWidth="1"/>
    <col min="7946" max="7946" width="13.375" style="2" customWidth="1"/>
    <col min="7947" max="7947" width="9.625" style="2" customWidth="1"/>
    <col min="7948" max="7948" width="12.375" style="2" customWidth="1"/>
    <col min="7949" max="7949" width="9.625" style="2" customWidth="1"/>
    <col min="7950" max="7950" width="17" style="2" customWidth="1"/>
    <col min="7951" max="8192" width="9.625" style="2"/>
    <col min="8193" max="8193" width="22.5" style="2" customWidth="1"/>
    <col min="8194" max="8194" width="9.375" style="2" customWidth="1"/>
    <col min="8195" max="8195" width="13" style="2" customWidth="1"/>
    <col min="8196" max="8196" width="11.5" style="2" customWidth="1"/>
    <col min="8197" max="8197" width="14.5" style="2" customWidth="1"/>
    <col min="8198" max="8198" width="17.375" style="2" customWidth="1"/>
    <col min="8199" max="8201" width="9.625" style="2" customWidth="1"/>
    <col min="8202" max="8202" width="13.375" style="2" customWidth="1"/>
    <col min="8203" max="8203" width="9.625" style="2" customWidth="1"/>
    <col min="8204" max="8204" width="12.375" style="2" customWidth="1"/>
    <col min="8205" max="8205" width="9.625" style="2" customWidth="1"/>
    <col min="8206" max="8206" width="17" style="2" customWidth="1"/>
    <col min="8207" max="8448" width="9.625" style="2"/>
    <col min="8449" max="8449" width="22.5" style="2" customWidth="1"/>
    <col min="8450" max="8450" width="9.375" style="2" customWidth="1"/>
    <col min="8451" max="8451" width="13" style="2" customWidth="1"/>
    <col min="8452" max="8452" width="11.5" style="2" customWidth="1"/>
    <col min="8453" max="8453" width="14.5" style="2" customWidth="1"/>
    <col min="8454" max="8454" width="17.375" style="2" customWidth="1"/>
    <col min="8455" max="8457" width="9.625" style="2" customWidth="1"/>
    <col min="8458" max="8458" width="13.375" style="2" customWidth="1"/>
    <col min="8459" max="8459" width="9.625" style="2" customWidth="1"/>
    <col min="8460" max="8460" width="12.375" style="2" customWidth="1"/>
    <col min="8461" max="8461" width="9.625" style="2" customWidth="1"/>
    <col min="8462" max="8462" width="17" style="2" customWidth="1"/>
    <col min="8463" max="8704" width="9.625" style="2"/>
    <col min="8705" max="8705" width="22.5" style="2" customWidth="1"/>
    <col min="8706" max="8706" width="9.375" style="2" customWidth="1"/>
    <col min="8707" max="8707" width="13" style="2" customWidth="1"/>
    <col min="8708" max="8708" width="11.5" style="2" customWidth="1"/>
    <col min="8709" max="8709" width="14.5" style="2" customWidth="1"/>
    <col min="8710" max="8710" width="17.375" style="2" customWidth="1"/>
    <col min="8711" max="8713" width="9.625" style="2" customWidth="1"/>
    <col min="8714" max="8714" width="13.375" style="2" customWidth="1"/>
    <col min="8715" max="8715" width="9.625" style="2" customWidth="1"/>
    <col min="8716" max="8716" width="12.375" style="2" customWidth="1"/>
    <col min="8717" max="8717" width="9.625" style="2" customWidth="1"/>
    <col min="8718" max="8718" width="17" style="2" customWidth="1"/>
    <col min="8719" max="8960" width="9.625" style="2"/>
    <col min="8961" max="8961" width="22.5" style="2" customWidth="1"/>
    <col min="8962" max="8962" width="9.375" style="2" customWidth="1"/>
    <col min="8963" max="8963" width="13" style="2" customWidth="1"/>
    <col min="8964" max="8964" width="11.5" style="2" customWidth="1"/>
    <col min="8965" max="8965" width="14.5" style="2" customWidth="1"/>
    <col min="8966" max="8966" width="17.375" style="2" customWidth="1"/>
    <col min="8967" max="8969" width="9.625" style="2" customWidth="1"/>
    <col min="8970" max="8970" width="13.375" style="2" customWidth="1"/>
    <col min="8971" max="8971" width="9.625" style="2" customWidth="1"/>
    <col min="8972" max="8972" width="12.375" style="2" customWidth="1"/>
    <col min="8973" max="8973" width="9.625" style="2" customWidth="1"/>
    <col min="8974" max="8974" width="17" style="2" customWidth="1"/>
    <col min="8975" max="9216" width="9.625" style="2"/>
    <col min="9217" max="9217" width="22.5" style="2" customWidth="1"/>
    <col min="9218" max="9218" width="9.375" style="2" customWidth="1"/>
    <col min="9219" max="9219" width="13" style="2" customWidth="1"/>
    <col min="9220" max="9220" width="11.5" style="2" customWidth="1"/>
    <col min="9221" max="9221" width="14.5" style="2" customWidth="1"/>
    <col min="9222" max="9222" width="17.375" style="2" customWidth="1"/>
    <col min="9223" max="9225" width="9.625" style="2" customWidth="1"/>
    <col min="9226" max="9226" width="13.375" style="2" customWidth="1"/>
    <col min="9227" max="9227" width="9.625" style="2" customWidth="1"/>
    <col min="9228" max="9228" width="12.375" style="2" customWidth="1"/>
    <col min="9229" max="9229" width="9.625" style="2" customWidth="1"/>
    <col min="9230" max="9230" width="17" style="2" customWidth="1"/>
    <col min="9231" max="9472" width="9.625" style="2"/>
    <col min="9473" max="9473" width="22.5" style="2" customWidth="1"/>
    <col min="9474" max="9474" width="9.375" style="2" customWidth="1"/>
    <col min="9475" max="9475" width="13" style="2" customWidth="1"/>
    <col min="9476" max="9476" width="11.5" style="2" customWidth="1"/>
    <col min="9477" max="9477" width="14.5" style="2" customWidth="1"/>
    <col min="9478" max="9478" width="17.375" style="2" customWidth="1"/>
    <col min="9479" max="9481" width="9.625" style="2" customWidth="1"/>
    <col min="9482" max="9482" width="13.375" style="2" customWidth="1"/>
    <col min="9483" max="9483" width="9.625" style="2" customWidth="1"/>
    <col min="9484" max="9484" width="12.375" style="2" customWidth="1"/>
    <col min="9485" max="9485" width="9.625" style="2" customWidth="1"/>
    <col min="9486" max="9486" width="17" style="2" customWidth="1"/>
    <col min="9487" max="9728" width="9.625" style="2"/>
    <col min="9729" max="9729" width="22.5" style="2" customWidth="1"/>
    <col min="9730" max="9730" width="9.375" style="2" customWidth="1"/>
    <col min="9731" max="9731" width="13" style="2" customWidth="1"/>
    <col min="9732" max="9732" width="11.5" style="2" customWidth="1"/>
    <col min="9733" max="9733" width="14.5" style="2" customWidth="1"/>
    <col min="9734" max="9734" width="17.375" style="2" customWidth="1"/>
    <col min="9735" max="9737" width="9.625" style="2" customWidth="1"/>
    <col min="9738" max="9738" width="13.375" style="2" customWidth="1"/>
    <col min="9739" max="9739" width="9.625" style="2" customWidth="1"/>
    <col min="9740" max="9740" width="12.375" style="2" customWidth="1"/>
    <col min="9741" max="9741" width="9.625" style="2" customWidth="1"/>
    <col min="9742" max="9742" width="17" style="2" customWidth="1"/>
    <col min="9743" max="9984" width="9.625" style="2"/>
    <col min="9985" max="9985" width="22.5" style="2" customWidth="1"/>
    <col min="9986" max="9986" width="9.375" style="2" customWidth="1"/>
    <col min="9987" max="9987" width="13" style="2" customWidth="1"/>
    <col min="9988" max="9988" width="11.5" style="2" customWidth="1"/>
    <col min="9989" max="9989" width="14.5" style="2" customWidth="1"/>
    <col min="9990" max="9990" width="17.375" style="2" customWidth="1"/>
    <col min="9991" max="9993" width="9.625" style="2" customWidth="1"/>
    <col min="9994" max="9994" width="13.375" style="2" customWidth="1"/>
    <col min="9995" max="9995" width="9.625" style="2" customWidth="1"/>
    <col min="9996" max="9996" width="12.375" style="2" customWidth="1"/>
    <col min="9997" max="9997" width="9.625" style="2" customWidth="1"/>
    <col min="9998" max="9998" width="17" style="2" customWidth="1"/>
    <col min="9999" max="10240" width="9.625" style="2"/>
    <col min="10241" max="10241" width="22.5" style="2" customWidth="1"/>
    <col min="10242" max="10242" width="9.375" style="2" customWidth="1"/>
    <col min="10243" max="10243" width="13" style="2" customWidth="1"/>
    <col min="10244" max="10244" width="11.5" style="2" customWidth="1"/>
    <col min="10245" max="10245" width="14.5" style="2" customWidth="1"/>
    <col min="10246" max="10246" width="17.375" style="2" customWidth="1"/>
    <col min="10247" max="10249" width="9.625" style="2" customWidth="1"/>
    <col min="10250" max="10250" width="13.375" style="2" customWidth="1"/>
    <col min="10251" max="10251" width="9.625" style="2" customWidth="1"/>
    <col min="10252" max="10252" width="12.375" style="2" customWidth="1"/>
    <col min="10253" max="10253" width="9.625" style="2" customWidth="1"/>
    <col min="10254" max="10254" width="17" style="2" customWidth="1"/>
    <col min="10255" max="10496" width="9.625" style="2"/>
    <col min="10497" max="10497" width="22.5" style="2" customWidth="1"/>
    <col min="10498" max="10498" width="9.375" style="2" customWidth="1"/>
    <col min="10499" max="10499" width="13" style="2" customWidth="1"/>
    <col min="10500" max="10500" width="11.5" style="2" customWidth="1"/>
    <col min="10501" max="10501" width="14.5" style="2" customWidth="1"/>
    <col min="10502" max="10502" width="17.375" style="2" customWidth="1"/>
    <col min="10503" max="10505" width="9.625" style="2" customWidth="1"/>
    <col min="10506" max="10506" width="13.375" style="2" customWidth="1"/>
    <col min="10507" max="10507" width="9.625" style="2" customWidth="1"/>
    <col min="10508" max="10508" width="12.375" style="2" customWidth="1"/>
    <col min="10509" max="10509" width="9.625" style="2" customWidth="1"/>
    <col min="10510" max="10510" width="17" style="2" customWidth="1"/>
    <col min="10511" max="10752" width="9.625" style="2"/>
    <col min="10753" max="10753" width="22.5" style="2" customWidth="1"/>
    <col min="10754" max="10754" width="9.375" style="2" customWidth="1"/>
    <col min="10755" max="10755" width="13" style="2" customWidth="1"/>
    <col min="10756" max="10756" width="11.5" style="2" customWidth="1"/>
    <col min="10757" max="10757" width="14.5" style="2" customWidth="1"/>
    <col min="10758" max="10758" width="17.375" style="2" customWidth="1"/>
    <col min="10759" max="10761" width="9.625" style="2" customWidth="1"/>
    <col min="10762" max="10762" width="13.375" style="2" customWidth="1"/>
    <col min="10763" max="10763" width="9.625" style="2" customWidth="1"/>
    <col min="10764" max="10764" width="12.375" style="2" customWidth="1"/>
    <col min="10765" max="10765" width="9.625" style="2" customWidth="1"/>
    <col min="10766" max="10766" width="17" style="2" customWidth="1"/>
    <col min="10767" max="11008" width="9.625" style="2"/>
    <col min="11009" max="11009" width="22.5" style="2" customWidth="1"/>
    <col min="11010" max="11010" width="9.375" style="2" customWidth="1"/>
    <col min="11011" max="11011" width="13" style="2" customWidth="1"/>
    <col min="11012" max="11012" width="11.5" style="2" customWidth="1"/>
    <col min="11013" max="11013" width="14.5" style="2" customWidth="1"/>
    <col min="11014" max="11014" width="17.375" style="2" customWidth="1"/>
    <col min="11015" max="11017" width="9.625" style="2" customWidth="1"/>
    <col min="11018" max="11018" width="13.375" style="2" customWidth="1"/>
    <col min="11019" max="11019" width="9.625" style="2" customWidth="1"/>
    <col min="11020" max="11020" width="12.375" style="2" customWidth="1"/>
    <col min="11021" max="11021" width="9.625" style="2" customWidth="1"/>
    <col min="11022" max="11022" width="17" style="2" customWidth="1"/>
    <col min="11023" max="11264" width="9.625" style="2"/>
    <col min="11265" max="11265" width="22.5" style="2" customWidth="1"/>
    <col min="11266" max="11266" width="9.375" style="2" customWidth="1"/>
    <col min="11267" max="11267" width="13" style="2" customWidth="1"/>
    <col min="11268" max="11268" width="11.5" style="2" customWidth="1"/>
    <col min="11269" max="11269" width="14.5" style="2" customWidth="1"/>
    <col min="11270" max="11270" width="17.375" style="2" customWidth="1"/>
    <col min="11271" max="11273" width="9.625" style="2" customWidth="1"/>
    <col min="11274" max="11274" width="13.375" style="2" customWidth="1"/>
    <col min="11275" max="11275" width="9.625" style="2" customWidth="1"/>
    <col min="11276" max="11276" width="12.375" style="2" customWidth="1"/>
    <col min="11277" max="11277" width="9.625" style="2" customWidth="1"/>
    <col min="11278" max="11278" width="17" style="2" customWidth="1"/>
    <col min="11279" max="11520" width="9.625" style="2"/>
    <col min="11521" max="11521" width="22.5" style="2" customWidth="1"/>
    <col min="11522" max="11522" width="9.375" style="2" customWidth="1"/>
    <col min="11523" max="11523" width="13" style="2" customWidth="1"/>
    <col min="11524" max="11524" width="11.5" style="2" customWidth="1"/>
    <col min="11525" max="11525" width="14.5" style="2" customWidth="1"/>
    <col min="11526" max="11526" width="17.375" style="2" customWidth="1"/>
    <col min="11527" max="11529" width="9.625" style="2" customWidth="1"/>
    <col min="11530" max="11530" width="13.375" style="2" customWidth="1"/>
    <col min="11531" max="11531" width="9.625" style="2" customWidth="1"/>
    <col min="11532" max="11532" width="12.375" style="2" customWidth="1"/>
    <col min="11533" max="11533" width="9.625" style="2" customWidth="1"/>
    <col min="11534" max="11534" width="17" style="2" customWidth="1"/>
    <col min="11535" max="11776" width="9.625" style="2"/>
    <col min="11777" max="11777" width="22.5" style="2" customWidth="1"/>
    <col min="11778" max="11778" width="9.375" style="2" customWidth="1"/>
    <col min="11779" max="11779" width="13" style="2" customWidth="1"/>
    <col min="11780" max="11780" width="11.5" style="2" customWidth="1"/>
    <col min="11781" max="11781" width="14.5" style="2" customWidth="1"/>
    <col min="11782" max="11782" width="17.375" style="2" customWidth="1"/>
    <col min="11783" max="11785" width="9.625" style="2" customWidth="1"/>
    <col min="11786" max="11786" width="13.375" style="2" customWidth="1"/>
    <col min="11787" max="11787" width="9.625" style="2" customWidth="1"/>
    <col min="11788" max="11788" width="12.375" style="2" customWidth="1"/>
    <col min="11789" max="11789" width="9.625" style="2" customWidth="1"/>
    <col min="11790" max="11790" width="17" style="2" customWidth="1"/>
    <col min="11791" max="12032" width="9.625" style="2"/>
    <col min="12033" max="12033" width="22.5" style="2" customWidth="1"/>
    <col min="12034" max="12034" width="9.375" style="2" customWidth="1"/>
    <col min="12035" max="12035" width="13" style="2" customWidth="1"/>
    <col min="12036" max="12036" width="11.5" style="2" customWidth="1"/>
    <col min="12037" max="12037" width="14.5" style="2" customWidth="1"/>
    <col min="12038" max="12038" width="17.375" style="2" customWidth="1"/>
    <col min="12039" max="12041" width="9.625" style="2" customWidth="1"/>
    <col min="12042" max="12042" width="13.375" style="2" customWidth="1"/>
    <col min="12043" max="12043" width="9.625" style="2" customWidth="1"/>
    <col min="12044" max="12044" width="12.375" style="2" customWidth="1"/>
    <col min="12045" max="12045" width="9.625" style="2" customWidth="1"/>
    <col min="12046" max="12046" width="17" style="2" customWidth="1"/>
    <col min="12047" max="12288" width="9.625" style="2"/>
    <col min="12289" max="12289" width="22.5" style="2" customWidth="1"/>
    <col min="12290" max="12290" width="9.375" style="2" customWidth="1"/>
    <col min="12291" max="12291" width="13" style="2" customWidth="1"/>
    <col min="12292" max="12292" width="11.5" style="2" customWidth="1"/>
    <col min="12293" max="12293" width="14.5" style="2" customWidth="1"/>
    <col min="12294" max="12294" width="17.375" style="2" customWidth="1"/>
    <col min="12295" max="12297" width="9.625" style="2" customWidth="1"/>
    <col min="12298" max="12298" width="13.375" style="2" customWidth="1"/>
    <col min="12299" max="12299" width="9.625" style="2" customWidth="1"/>
    <col min="12300" max="12300" width="12.375" style="2" customWidth="1"/>
    <col min="12301" max="12301" width="9.625" style="2" customWidth="1"/>
    <col min="12302" max="12302" width="17" style="2" customWidth="1"/>
    <col min="12303" max="12544" width="9.625" style="2"/>
    <col min="12545" max="12545" width="22.5" style="2" customWidth="1"/>
    <col min="12546" max="12546" width="9.375" style="2" customWidth="1"/>
    <col min="12547" max="12547" width="13" style="2" customWidth="1"/>
    <col min="12548" max="12548" width="11.5" style="2" customWidth="1"/>
    <col min="12549" max="12549" width="14.5" style="2" customWidth="1"/>
    <col min="12550" max="12550" width="17.375" style="2" customWidth="1"/>
    <col min="12551" max="12553" width="9.625" style="2" customWidth="1"/>
    <col min="12554" max="12554" width="13.375" style="2" customWidth="1"/>
    <col min="12555" max="12555" width="9.625" style="2" customWidth="1"/>
    <col min="12556" max="12556" width="12.375" style="2" customWidth="1"/>
    <col min="12557" max="12557" width="9.625" style="2" customWidth="1"/>
    <col min="12558" max="12558" width="17" style="2" customWidth="1"/>
    <col min="12559" max="12800" width="9.625" style="2"/>
    <col min="12801" max="12801" width="22.5" style="2" customWidth="1"/>
    <col min="12802" max="12802" width="9.375" style="2" customWidth="1"/>
    <col min="12803" max="12803" width="13" style="2" customWidth="1"/>
    <col min="12804" max="12804" width="11.5" style="2" customWidth="1"/>
    <col min="12805" max="12805" width="14.5" style="2" customWidth="1"/>
    <col min="12806" max="12806" width="17.375" style="2" customWidth="1"/>
    <col min="12807" max="12809" width="9.625" style="2" customWidth="1"/>
    <col min="12810" max="12810" width="13.375" style="2" customWidth="1"/>
    <col min="12811" max="12811" width="9.625" style="2" customWidth="1"/>
    <col min="12812" max="12812" width="12.375" style="2" customWidth="1"/>
    <col min="12813" max="12813" width="9.625" style="2" customWidth="1"/>
    <col min="12814" max="12814" width="17" style="2" customWidth="1"/>
    <col min="12815" max="13056" width="9.625" style="2"/>
    <col min="13057" max="13057" width="22.5" style="2" customWidth="1"/>
    <col min="13058" max="13058" width="9.375" style="2" customWidth="1"/>
    <col min="13059" max="13059" width="13" style="2" customWidth="1"/>
    <col min="13060" max="13060" width="11.5" style="2" customWidth="1"/>
    <col min="13061" max="13061" width="14.5" style="2" customWidth="1"/>
    <col min="13062" max="13062" width="17.375" style="2" customWidth="1"/>
    <col min="13063" max="13065" width="9.625" style="2" customWidth="1"/>
    <col min="13066" max="13066" width="13.375" style="2" customWidth="1"/>
    <col min="13067" max="13067" width="9.625" style="2" customWidth="1"/>
    <col min="13068" max="13068" width="12.375" style="2" customWidth="1"/>
    <col min="13069" max="13069" width="9.625" style="2" customWidth="1"/>
    <col min="13070" max="13070" width="17" style="2" customWidth="1"/>
    <col min="13071" max="13312" width="9.625" style="2"/>
    <col min="13313" max="13313" width="22.5" style="2" customWidth="1"/>
    <col min="13314" max="13314" width="9.375" style="2" customWidth="1"/>
    <col min="13315" max="13315" width="13" style="2" customWidth="1"/>
    <col min="13316" max="13316" width="11.5" style="2" customWidth="1"/>
    <col min="13317" max="13317" width="14.5" style="2" customWidth="1"/>
    <col min="13318" max="13318" width="17.375" style="2" customWidth="1"/>
    <col min="13319" max="13321" width="9.625" style="2" customWidth="1"/>
    <col min="13322" max="13322" width="13.375" style="2" customWidth="1"/>
    <col min="13323" max="13323" width="9.625" style="2" customWidth="1"/>
    <col min="13324" max="13324" width="12.375" style="2" customWidth="1"/>
    <col min="13325" max="13325" width="9.625" style="2" customWidth="1"/>
    <col min="13326" max="13326" width="17" style="2" customWidth="1"/>
    <col min="13327" max="13568" width="9.625" style="2"/>
    <col min="13569" max="13569" width="22.5" style="2" customWidth="1"/>
    <col min="13570" max="13570" width="9.375" style="2" customWidth="1"/>
    <col min="13571" max="13571" width="13" style="2" customWidth="1"/>
    <col min="13572" max="13572" width="11.5" style="2" customWidth="1"/>
    <col min="13573" max="13573" width="14.5" style="2" customWidth="1"/>
    <col min="13574" max="13574" width="17.375" style="2" customWidth="1"/>
    <col min="13575" max="13577" width="9.625" style="2" customWidth="1"/>
    <col min="13578" max="13578" width="13.375" style="2" customWidth="1"/>
    <col min="13579" max="13579" width="9.625" style="2" customWidth="1"/>
    <col min="13580" max="13580" width="12.375" style="2" customWidth="1"/>
    <col min="13581" max="13581" width="9.625" style="2" customWidth="1"/>
    <col min="13582" max="13582" width="17" style="2" customWidth="1"/>
    <col min="13583" max="13824" width="9.625" style="2"/>
    <col min="13825" max="13825" width="22.5" style="2" customWidth="1"/>
    <col min="13826" max="13826" width="9.375" style="2" customWidth="1"/>
    <col min="13827" max="13827" width="13" style="2" customWidth="1"/>
    <col min="13828" max="13828" width="11.5" style="2" customWidth="1"/>
    <col min="13829" max="13829" width="14.5" style="2" customWidth="1"/>
    <col min="13830" max="13830" width="17.375" style="2" customWidth="1"/>
    <col min="13831" max="13833" width="9.625" style="2" customWidth="1"/>
    <col min="13834" max="13834" width="13.375" style="2" customWidth="1"/>
    <col min="13835" max="13835" width="9.625" style="2" customWidth="1"/>
    <col min="13836" max="13836" width="12.375" style="2" customWidth="1"/>
    <col min="13837" max="13837" width="9.625" style="2" customWidth="1"/>
    <col min="13838" max="13838" width="17" style="2" customWidth="1"/>
    <col min="13839" max="14080" width="9.625" style="2"/>
    <col min="14081" max="14081" width="22.5" style="2" customWidth="1"/>
    <col min="14082" max="14082" width="9.375" style="2" customWidth="1"/>
    <col min="14083" max="14083" width="13" style="2" customWidth="1"/>
    <col min="14084" max="14084" width="11.5" style="2" customWidth="1"/>
    <col min="14085" max="14085" width="14.5" style="2" customWidth="1"/>
    <col min="14086" max="14086" width="17.375" style="2" customWidth="1"/>
    <col min="14087" max="14089" width="9.625" style="2" customWidth="1"/>
    <col min="14090" max="14090" width="13.375" style="2" customWidth="1"/>
    <col min="14091" max="14091" width="9.625" style="2" customWidth="1"/>
    <col min="14092" max="14092" width="12.375" style="2" customWidth="1"/>
    <col min="14093" max="14093" width="9.625" style="2" customWidth="1"/>
    <col min="14094" max="14094" width="17" style="2" customWidth="1"/>
    <col min="14095" max="14336" width="9.625" style="2"/>
    <col min="14337" max="14337" width="22.5" style="2" customWidth="1"/>
    <col min="14338" max="14338" width="9.375" style="2" customWidth="1"/>
    <col min="14339" max="14339" width="13" style="2" customWidth="1"/>
    <col min="14340" max="14340" width="11.5" style="2" customWidth="1"/>
    <col min="14341" max="14341" width="14.5" style="2" customWidth="1"/>
    <col min="14342" max="14342" width="17.375" style="2" customWidth="1"/>
    <col min="14343" max="14345" width="9.625" style="2" customWidth="1"/>
    <col min="14346" max="14346" width="13.375" style="2" customWidth="1"/>
    <col min="14347" max="14347" width="9.625" style="2" customWidth="1"/>
    <col min="14348" max="14348" width="12.375" style="2" customWidth="1"/>
    <col min="14349" max="14349" width="9.625" style="2" customWidth="1"/>
    <col min="14350" max="14350" width="17" style="2" customWidth="1"/>
    <col min="14351" max="14592" width="9.625" style="2"/>
    <col min="14593" max="14593" width="22.5" style="2" customWidth="1"/>
    <col min="14594" max="14594" width="9.375" style="2" customWidth="1"/>
    <col min="14595" max="14595" width="13" style="2" customWidth="1"/>
    <col min="14596" max="14596" width="11.5" style="2" customWidth="1"/>
    <col min="14597" max="14597" width="14.5" style="2" customWidth="1"/>
    <col min="14598" max="14598" width="17.375" style="2" customWidth="1"/>
    <col min="14599" max="14601" width="9.625" style="2" customWidth="1"/>
    <col min="14602" max="14602" width="13.375" style="2" customWidth="1"/>
    <col min="14603" max="14603" width="9.625" style="2" customWidth="1"/>
    <col min="14604" max="14604" width="12.375" style="2" customWidth="1"/>
    <col min="14605" max="14605" width="9.625" style="2" customWidth="1"/>
    <col min="14606" max="14606" width="17" style="2" customWidth="1"/>
    <col min="14607" max="14848" width="9.625" style="2"/>
    <col min="14849" max="14849" width="22.5" style="2" customWidth="1"/>
    <col min="14850" max="14850" width="9.375" style="2" customWidth="1"/>
    <col min="14851" max="14851" width="13" style="2" customWidth="1"/>
    <col min="14852" max="14852" width="11.5" style="2" customWidth="1"/>
    <col min="14853" max="14853" width="14.5" style="2" customWidth="1"/>
    <col min="14854" max="14854" width="17.375" style="2" customWidth="1"/>
    <col min="14855" max="14857" width="9.625" style="2" customWidth="1"/>
    <col min="14858" max="14858" width="13.375" style="2" customWidth="1"/>
    <col min="14859" max="14859" width="9.625" style="2" customWidth="1"/>
    <col min="14860" max="14860" width="12.375" style="2" customWidth="1"/>
    <col min="14861" max="14861" width="9.625" style="2" customWidth="1"/>
    <col min="14862" max="14862" width="17" style="2" customWidth="1"/>
    <col min="14863" max="15104" width="9.625" style="2"/>
    <col min="15105" max="15105" width="22.5" style="2" customWidth="1"/>
    <col min="15106" max="15106" width="9.375" style="2" customWidth="1"/>
    <col min="15107" max="15107" width="13" style="2" customWidth="1"/>
    <col min="15108" max="15108" width="11.5" style="2" customWidth="1"/>
    <col min="15109" max="15109" width="14.5" style="2" customWidth="1"/>
    <col min="15110" max="15110" width="17.375" style="2" customWidth="1"/>
    <col min="15111" max="15113" width="9.625" style="2" customWidth="1"/>
    <col min="15114" max="15114" width="13.375" style="2" customWidth="1"/>
    <col min="15115" max="15115" width="9.625" style="2" customWidth="1"/>
    <col min="15116" max="15116" width="12.375" style="2" customWidth="1"/>
    <col min="15117" max="15117" width="9.625" style="2" customWidth="1"/>
    <col min="15118" max="15118" width="17" style="2" customWidth="1"/>
    <col min="15119" max="15360" width="9.625" style="2"/>
    <col min="15361" max="15361" width="22.5" style="2" customWidth="1"/>
    <col min="15362" max="15362" width="9.375" style="2" customWidth="1"/>
    <col min="15363" max="15363" width="13" style="2" customWidth="1"/>
    <col min="15364" max="15364" width="11.5" style="2" customWidth="1"/>
    <col min="15365" max="15365" width="14.5" style="2" customWidth="1"/>
    <col min="15366" max="15366" width="17.375" style="2" customWidth="1"/>
    <col min="15367" max="15369" width="9.625" style="2" customWidth="1"/>
    <col min="15370" max="15370" width="13.375" style="2" customWidth="1"/>
    <col min="15371" max="15371" width="9.625" style="2" customWidth="1"/>
    <col min="15372" max="15372" width="12.375" style="2" customWidth="1"/>
    <col min="15373" max="15373" width="9.625" style="2" customWidth="1"/>
    <col min="15374" max="15374" width="17" style="2" customWidth="1"/>
    <col min="15375" max="15616" width="9.625" style="2"/>
    <col min="15617" max="15617" width="22.5" style="2" customWidth="1"/>
    <col min="15618" max="15618" width="9.375" style="2" customWidth="1"/>
    <col min="15619" max="15619" width="13" style="2" customWidth="1"/>
    <col min="15620" max="15620" width="11.5" style="2" customWidth="1"/>
    <col min="15621" max="15621" width="14.5" style="2" customWidth="1"/>
    <col min="15622" max="15622" width="17.375" style="2" customWidth="1"/>
    <col min="15623" max="15625" width="9.625" style="2" customWidth="1"/>
    <col min="15626" max="15626" width="13.375" style="2" customWidth="1"/>
    <col min="15627" max="15627" width="9.625" style="2" customWidth="1"/>
    <col min="15628" max="15628" width="12.375" style="2" customWidth="1"/>
    <col min="15629" max="15629" width="9.625" style="2" customWidth="1"/>
    <col min="15630" max="15630" width="17" style="2" customWidth="1"/>
    <col min="15631" max="15872" width="9.625" style="2"/>
    <col min="15873" max="15873" width="22.5" style="2" customWidth="1"/>
    <col min="15874" max="15874" width="9.375" style="2" customWidth="1"/>
    <col min="15875" max="15875" width="13" style="2" customWidth="1"/>
    <col min="15876" max="15876" width="11.5" style="2" customWidth="1"/>
    <col min="15877" max="15877" width="14.5" style="2" customWidth="1"/>
    <col min="15878" max="15878" width="17.375" style="2" customWidth="1"/>
    <col min="15879" max="15881" width="9.625" style="2" customWidth="1"/>
    <col min="15882" max="15882" width="13.375" style="2" customWidth="1"/>
    <col min="15883" max="15883" width="9.625" style="2" customWidth="1"/>
    <col min="15884" max="15884" width="12.375" style="2" customWidth="1"/>
    <col min="15885" max="15885" width="9.625" style="2" customWidth="1"/>
    <col min="15886" max="15886" width="17" style="2" customWidth="1"/>
    <col min="15887" max="16128" width="9.625" style="2"/>
    <col min="16129" max="16129" width="22.5" style="2" customWidth="1"/>
    <col min="16130" max="16130" width="9.375" style="2" customWidth="1"/>
    <col min="16131" max="16131" width="13" style="2" customWidth="1"/>
    <col min="16132" max="16132" width="11.5" style="2" customWidth="1"/>
    <col min="16133" max="16133" width="14.5" style="2" customWidth="1"/>
    <col min="16134" max="16134" width="17.375" style="2" customWidth="1"/>
    <col min="16135" max="16137" width="9.625" style="2" customWidth="1"/>
    <col min="16138" max="16138" width="13.375" style="2" customWidth="1"/>
    <col min="16139" max="16139" width="9.625" style="2" customWidth="1"/>
    <col min="16140" max="16140" width="12.375" style="2" customWidth="1"/>
    <col min="16141" max="16141" width="9.625" style="2" customWidth="1"/>
    <col min="16142" max="16142" width="17" style="2" customWidth="1"/>
    <col min="16143" max="16384" width="9.625" style="2"/>
  </cols>
  <sheetData>
    <row r="1" spans="1:14" s="1" customFormat="1" x14ac:dyDescent="0.25">
      <c r="A1" s="201" t="s">
        <v>107</v>
      </c>
      <c r="B1" s="201"/>
      <c r="C1" s="201"/>
      <c r="D1" s="201"/>
      <c r="E1" s="201"/>
      <c r="F1" s="201"/>
    </row>
    <row r="2" spans="1:14" s="1" customFormat="1" x14ac:dyDescent="0.25">
      <c r="A2" s="202" t="s">
        <v>106</v>
      </c>
      <c r="B2" s="202"/>
      <c r="C2" s="202"/>
      <c r="D2" s="202"/>
      <c r="E2" s="202"/>
      <c r="F2" s="202"/>
    </row>
    <row r="3" spans="1:14" s="98" customFormat="1" x14ac:dyDescent="0.25">
      <c r="A3" s="120" t="s">
        <v>0</v>
      </c>
      <c r="B3" s="118" t="s">
        <v>1</v>
      </c>
      <c r="C3" s="118" t="s">
        <v>109</v>
      </c>
    </row>
    <row r="4" spans="1:14" x14ac:dyDescent="0.25">
      <c r="A4" s="3" t="s">
        <v>2</v>
      </c>
      <c r="B4" s="121">
        <v>4</v>
      </c>
      <c r="C4" s="119">
        <f>B4*43560</f>
        <v>174240</v>
      </c>
      <c r="D4" s="1"/>
      <c r="E4" s="1"/>
      <c r="F4" s="1"/>
    </row>
    <row r="5" spans="1:14" x14ac:dyDescent="0.25">
      <c r="A5" s="113"/>
      <c r="B5" s="114"/>
      <c r="C5" s="115"/>
      <c r="D5" s="1"/>
      <c r="E5" s="1"/>
      <c r="F5" s="1"/>
    </row>
    <row r="6" spans="1:14" ht="18.75" x14ac:dyDescent="0.3">
      <c r="A6" s="4" t="s">
        <v>115</v>
      </c>
      <c r="B6" s="1"/>
      <c r="C6" s="1"/>
      <c r="D6" s="1"/>
      <c r="E6" s="1"/>
      <c r="F6" s="1"/>
    </row>
    <row r="7" spans="1:14" x14ac:dyDescent="0.25">
      <c r="A7" s="141"/>
      <c r="B7" s="122" t="s">
        <v>97</v>
      </c>
      <c r="C7" s="118" t="s">
        <v>109</v>
      </c>
      <c r="D7" s="118" t="s">
        <v>119</v>
      </c>
      <c r="E7" s="123" t="s">
        <v>4</v>
      </c>
      <c r="F7" s="118" t="s">
        <v>5</v>
      </c>
    </row>
    <row r="8" spans="1:14" s="98" customFormat="1" ht="18.75" x14ac:dyDescent="0.3">
      <c r="A8" s="117" t="s">
        <v>3</v>
      </c>
      <c r="B8" s="117"/>
      <c r="C8" s="117"/>
      <c r="D8" s="117"/>
      <c r="E8" s="117"/>
      <c r="F8" s="117"/>
      <c r="H8" s="103"/>
      <c r="I8" s="103"/>
      <c r="J8" s="103"/>
      <c r="K8" s="103"/>
      <c r="L8" s="104"/>
      <c r="M8" s="104"/>
      <c r="N8" s="105"/>
    </row>
    <row r="9" spans="1:14" ht="18.75" x14ac:dyDescent="0.3">
      <c r="A9" s="124" t="s">
        <v>98</v>
      </c>
      <c r="B9" s="8">
        <v>40</v>
      </c>
      <c r="C9" s="8">
        <v>1247</v>
      </c>
      <c r="D9" s="9">
        <v>350</v>
      </c>
      <c r="E9" s="10">
        <f>C9*D9</f>
        <v>436450</v>
      </c>
      <c r="F9" s="10">
        <f>E9*B9</f>
        <v>17458000</v>
      </c>
      <c r="H9" s="5"/>
      <c r="I9" s="5"/>
      <c r="J9" s="5"/>
      <c r="K9" s="5"/>
      <c r="L9" s="6"/>
      <c r="M9" s="6"/>
      <c r="N9" s="7"/>
    </row>
    <row r="10" spans="1:14" ht="18.75" x14ac:dyDescent="0.3">
      <c r="A10" s="124" t="s">
        <v>99</v>
      </c>
      <c r="B10" s="8">
        <v>40</v>
      </c>
      <c r="C10" s="8">
        <v>1581</v>
      </c>
      <c r="D10" s="9">
        <v>325</v>
      </c>
      <c r="E10" s="10">
        <f>C10*D10</f>
        <v>513825</v>
      </c>
      <c r="F10" s="10">
        <f>E10*B10</f>
        <v>20553000</v>
      </c>
      <c r="H10" s="5"/>
      <c r="I10" s="5"/>
      <c r="J10" s="5"/>
      <c r="K10" s="5"/>
      <c r="L10" s="6"/>
      <c r="M10" s="6"/>
      <c r="N10" s="7"/>
    </row>
    <row r="11" spans="1:14" ht="18.75" x14ac:dyDescent="0.3">
      <c r="A11" s="125" t="s">
        <v>6</v>
      </c>
      <c r="B11" s="13">
        <v>20</v>
      </c>
      <c r="C11" s="126">
        <f>C10</f>
        <v>1581</v>
      </c>
      <c r="D11" s="9">
        <f>E11/C11</f>
        <v>134.72485768500948</v>
      </c>
      <c r="E11" s="127">
        <v>213000</v>
      </c>
      <c r="F11" s="10">
        <f>E11*B11</f>
        <v>4260000</v>
      </c>
      <c r="G11" s="24"/>
      <c r="H11" s="5"/>
      <c r="I11" s="5"/>
      <c r="J11" s="5"/>
      <c r="K11" s="5"/>
      <c r="L11" s="6"/>
      <c r="M11" s="6"/>
      <c r="N11" s="7"/>
    </row>
    <row r="12" spans="1:14" ht="18.75" x14ac:dyDescent="0.3">
      <c r="A12" s="142" t="s">
        <v>7</v>
      </c>
      <c r="B12" s="128">
        <f>SUM(B9:B11)</f>
        <v>100</v>
      </c>
      <c r="C12" s="128">
        <f>B9*C9+B10*C10+B11*C11</f>
        <v>144740</v>
      </c>
      <c r="D12" s="11"/>
      <c r="E12" s="11"/>
      <c r="F12" s="143">
        <f>SUM(F9:F11)</f>
        <v>42271000</v>
      </c>
      <c r="H12" s="5"/>
      <c r="I12" s="5"/>
      <c r="J12" s="5"/>
      <c r="K12" s="5"/>
      <c r="L12" s="6"/>
      <c r="M12" s="6"/>
      <c r="N12" s="7"/>
    </row>
    <row r="13" spans="1:14" s="99" customFormat="1" ht="18.75" x14ac:dyDescent="0.3">
      <c r="A13" s="116"/>
      <c r="B13" s="110"/>
      <c r="C13" s="110"/>
      <c r="D13" s="131" t="s">
        <v>120</v>
      </c>
      <c r="E13" s="136" t="s">
        <v>9</v>
      </c>
      <c r="F13" s="112"/>
      <c r="H13" s="87"/>
      <c r="I13" s="87"/>
      <c r="J13" s="87"/>
      <c r="K13" s="87"/>
      <c r="L13" s="100"/>
      <c r="M13" s="100"/>
      <c r="N13" s="101"/>
    </row>
    <row r="14" spans="1:14" ht="18.75" x14ac:dyDescent="0.3">
      <c r="A14" s="12" t="s">
        <v>121</v>
      </c>
      <c r="B14" s="13">
        <v>20000</v>
      </c>
      <c r="C14" s="14"/>
      <c r="D14" s="85">
        <v>24</v>
      </c>
      <c r="E14" s="15">
        <v>6.5000000000000002E-2</v>
      </c>
      <c r="F14" s="10">
        <f>B14*D14/E14</f>
        <v>7384615.384615384</v>
      </c>
      <c r="H14" s="5"/>
      <c r="I14" s="5"/>
      <c r="J14" s="5"/>
      <c r="K14" s="5"/>
      <c r="L14" s="6"/>
      <c r="M14" s="6"/>
      <c r="N14" s="7"/>
    </row>
    <row r="15" spans="1:14" s="98" customFormat="1" ht="18.75" x14ac:dyDescent="0.3">
      <c r="A15" s="129" t="s">
        <v>5</v>
      </c>
      <c r="B15" s="111"/>
      <c r="C15" s="110"/>
      <c r="D15" s="111"/>
      <c r="E15" s="111"/>
      <c r="F15" s="130">
        <f>F12+F14</f>
        <v>49655615.384615384</v>
      </c>
      <c r="H15" s="103"/>
      <c r="I15" s="103"/>
      <c r="J15" s="103"/>
      <c r="K15" s="103"/>
      <c r="L15" s="109"/>
      <c r="M15" s="102"/>
      <c r="N15" s="105"/>
    </row>
    <row r="16" spans="1:14" s="98" customFormat="1" ht="18.75" x14ac:dyDescent="0.3">
      <c r="A16" s="106"/>
      <c r="C16" s="107"/>
      <c r="F16" s="108"/>
      <c r="H16" s="103"/>
      <c r="I16" s="103"/>
      <c r="J16" s="103"/>
      <c r="K16" s="103"/>
      <c r="L16" s="109"/>
      <c r="M16" s="102"/>
      <c r="N16" s="105"/>
    </row>
    <row r="17" spans="1:14" ht="18.75" x14ac:dyDescent="0.3">
      <c r="A17" s="4" t="s">
        <v>116</v>
      </c>
      <c r="B17" s="1"/>
      <c r="C17" s="16"/>
      <c r="D17" s="17"/>
      <c r="E17" s="1"/>
      <c r="F17" s="18"/>
      <c r="H17" s="19"/>
      <c r="I17" s="19"/>
      <c r="J17" s="20"/>
      <c r="K17" s="21"/>
      <c r="L17" s="6"/>
      <c r="M17" s="6"/>
      <c r="N17" s="6"/>
    </row>
    <row r="18" spans="1:14" s="98" customFormat="1" ht="18.75" x14ac:dyDescent="0.3">
      <c r="A18" s="209" t="s">
        <v>10</v>
      </c>
      <c r="B18" s="210"/>
      <c r="C18" s="131" t="s">
        <v>117</v>
      </c>
      <c r="D18" s="132" t="s">
        <v>119</v>
      </c>
      <c r="E18" s="111"/>
      <c r="F18" s="153" t="s">
        <v>21</v>
      </c>
      <c r="H18" s="103"/>
      <c r="I18" s="103"/>
      <c r="J18" s="103"/>
      <c r="K18" s="103"/>
      <c r="L18" s="103"/>
      <c r="M18" s="103"/>
      <c r="N18" s="103"/>
    </row>
    <row r="19" spans="1:14" ht="18.75" x14ac:dyDescent="0.3">
      <c r="A19" s="124" t="s">
        <v>11</v>
      </c>
      <c r="B19" s="11"/>
      <c r="C19" s="128"/>
      <c r="D19" s="134"/>
      <c r="E19" s="11"/>
      <c r="F19" s="134"/>
      <c r="H19" s="5"/>
      <c r="I19" s="5"/>
      <c r="J19" s="5"/>
      <c r="K19" s="5"/>
      <c r="L19" s="5"/>
      <c r="M19" s="5"/>
      <c r="N19" s="5"/>
    </row>
    <row r="20" spans="1:14" ht="18.75" x14ac:dyDescent="0.3">
      <c r="A20" s="144" t="s">
        <v>3</v>
      </c>
      <c r="B20" s="11"/>
      <c r="C20" s="128">
        <f>C12</f>
        <v>144740</v>
      </c>
      <c r="D20" s="134">
        <v>120</v>
      </c>
      <c r="E20" s="11"/>
      <c r="F20" s="134">
        <f>C20*D20</f>
        <v>17368800</v>
      </c>
      <c r="H20" s="5"/>
      <c r="I20" s="5"/>
      <c r="J20" s="5"/>
      <c r="K20" s="5"/>
      <c r="L20" s="5"/>
      <c r="M20" s="5"/>
      <c r="N20" s="5"/>
    </row>
    <row r="21" spans="1:14" ht="18.75" x14ac:dyDescent="0.3">
      <c r="A21" s="144" t="s">
        <v>8</v>
      </c>
      <c r="B21" s="11"/>
      <c r="C21" s="128">
        <f>B14</f>
        <v>20000</v>
      </c>
      <c r="D21" s="134">
        <v>120</v>
      </c>
      <c r="E21" s="11"/>
      <c r="F21" s="134">
        <f>C21*D21</f>
        <v>2400000</v>
      </c>
      <c r="H21" s="5"/>
      <c r="I21" s="5"/>
      <c r="J21" s="5"/>
      <c r="K21" s="5"/>
      <c r="L21" s="5"/>
      <c r="M21" s="5"/>
      <c r="N21" s="5"/>
    </row>
    <row r="22" spans="1:14" ht="18.75" x14ac:dyDescent="0.3">
      <c r="A22" s="124" t="s">
        <v>100</v>
      </c>
      <c r="B22" s="11"/>
      <c r="C22" s="128">
        <v>110</v>
      </c>
      <c r="D22" s="134">
        <v>3000</v>
      </c>
      <c r="E22" s="11"/>
      <c r="F22" s="134">
        <f>C22*D22</f>
        <v>330000</v>
      </c>
      <c r="H22" s="5"/>
      <c r="I22" s="5"/>
      <c r="J22" s="5"/>
      <c r="K22" s="5"/>
      <c r="L22" s="5"/>
      <c r="M22" s="5"/>
      <c r="N22" s="5"/>
    </row>
    <row r="23" spans="1:14" ht="19.5" thickBot="1" x14ac:dyDescent="0.35">
      <c r="A23" s="159" t="s">
        <v>12</v>
      </c>
      <c r="B23" s="167"/>
      <c r="C23" s="168">
        <f>C4</f>
        <v>174240</v>
      </c>
      <c r="D23" s="164">
        <v>25</v>
      </c>
      <c r="E23" s="164"/>
      <c r="F23" s="164">
        <f>C23*D23</f>
        <v>4356000</v>
      </c>
      <c r="H23" s="5"/>
      <c r="I23" s="5"/>
      <c r="J23" s="5"/>
      <c r="K23" s="5"/>
      <c r="L23" s="5"/>
      <c r="M23" s="5"/>
      <c r="N23" s="5"/>
    </row>
    <row r="24" spans="1:14" ht="19.5" thickTop="1" x14ac:dyDescent="0.3">
      <c r="A24" s="206" t="s">
        <v>13</v>
      </c>
      <c r="B24" s="207"/>
      <c r="C24" s="207"/>
      <c r="D24" s="207"/>
      <c r="E24" s="208"/>
      <c r="F24" s="158">
        <f>SUM(F20:F23)</f>
        <v>24454800</v>
      </c>
      <c r="H24" s="5"/>
      <c r="I24" s="5"/>
      <c r="J24" s="5"/>
      <c r="K24" s="5"/>
      <c r="L24" s="5"/>
      <c r="M24" s="5"/>
      <c r="N24" s="5"/>
    </row>
    <row r="25" spans="1:14" ht="18.75" x14ac:dyDescent="0.3">
      <c r="A25" s="157"/>
      <c r="B25" s="171" t="s">
        <v>14</v>
      </c>
      <c r="C25" s="173"/>
      <c r="D25" s="174"/>
      <c r="E25" s="172" t="s">
        <v>118</v>
      </c>
      <c r="F25" s="134"/>
      <c r="H25" s="5"/>
      <c r="I25" s="5"/>
      <c r="J25" s="5"/>
      <c r="K25" s="5"/>
      <c r="L25" s="5"/>
      <c r="M25" s="5"/>
      <c r="N25" s="5"/>
    </row>
    <row r="26" spans="1:14" s="98" customFormat="1" ht="18.75" x14ac:dyDescent="0.3">
      <c r="A26" s="129" t="s">
        <v>130</v>
      </c>
      <c r="B26" s="110">
        <f>B12</f>
        <v>100</v>
      </c>
      <c r="C26" s="169"/>
      <c r="D26" s="170"/>
      <c r="E26" s="135">
        <v>20000</v>
      </c>
      <c r="F26" s="133">
        <f>B26*E26</f>
        <v>2000000</v>
      </c>
      <c r="H26" s="103"/>
      <c r="I26" s="103"/>
      <c r="J26" s="103"/>
      <c r="K26" s="103"/>
      <c r="L26" s="103"/>
      <c r="M26" s="103"/>
      <c r="N26" s="103"/>
    </row>
    <row r="27" spans="1:14" s="98" customFormat="1" ht="18.75" x14ac:dyDescent="0.3">
      <c r="A27" s="203" t="s">
        <v>131</v>
      </c>
      <c r="B27" s="204"/>
      <c r="C27" s="204"/>
      <c r="D27" s="204"/>
      <c r="E27" s="205"/>
      <c r="F27" s="133">
        <v>4000000</v>
      </c>
      <c r="H27" s="103"/>
      <c r="I27" s="103"/>
      <c r="J27" s="103"/>
      <c r="K27" s="103"/>
      <c r="L27" s="103"/>
      <c r="M27" s="103"/>
      <c r="N27" s="103"/>
    </row>
    <row r="28" spans="1:14" ht="18.75" x14ac:dyDescent="0.3">
      <c r="A28" s="149"/>
      <c r="B28" s="139"/>
      <c r="C28" s="139"/>
      <c r="D28" s="150"/>
      <c r="E28" s="150"/>
      <c r="F28" s="151"/>
      <c r="H28" s="5"/>
      <c r="I28" s="5"/>
      <c r="J28" s="5"/>
      <c r="K28" s="5"/>
      <c r="L28" s="5"/>
      <c r="M28" s="5"/>
      <c r="N28" s="5"/>
    </row>
    <row r="29" spans="1:14" s="98" customFormat="1" ht="18.75" x14ac:dyDescent="0.3">
      <c r="A29" s="175" t="s">
        <v>16</v>
      </c>
      <c r="B29" s="136" t="s">
        <v>133</v>
      </c>
      <c r="C29" s="203" t="s">
        <v>134</v>
      </c>
      <c r="D29" s="204"/>
      <c r="E29" s="205"/>
      <c r="F29" s="175"/>
      <c r="H29" s="103"/>
      <c r="I29" s="103"/>
      <c r="J29" s="103"/>
      <c r="K29" s="103"/>
      <c r="L29" s="103"/>
      <c r="M29" s="103"/>
      <c r="N29" s="103"/>
    </row>
    <row r="30" spans="1:14" ht="18.75" x14ac:dyDescent="0.3">
      <c r="A30" s="124" t="s">
        <v>17</v>
      </c>
      <c r="B30" s="137">
        <v>0.05</v>
      </c>
      <c r="C30" s="145" t="s">
        <v>135</v>
      </c>
      <c r="D30" s="146"/>
      <c r="E30" s="147"/>
      <c r="F30" s="134">
        <f>B30*F24</f>
        <v>1222740</v>
      </c>
      <c r="H30" s="5"/>
      <c r="I30" s="5"/>
      <c r="J30" s="5"/>
      <c r="K30" s="5"/>
      <c r="L30" s="5"/>
      <c r="M30" s="5"/>
      <c r="N30" s="5"/>
    </row>
    <row r="31" spans="1:14" ht="18.75" x14ac:dyDescent="0.3">
      <c r="A31" s="124" t="s">
        <v>18</v>
      </c>
      <c r="B31" s="137">
        <v>4.4999999999999998E-2</v>
      </c>
      <c r="C31" s="145" t="s">
        <v>135</v>
      </c>
      <c r="D31" s="146"/>
      <c r="E31" s="147"/>
      <c r="F31" s="134">
        <f>B31*F24</f>
        <v>1100466</v>
      </c>
      <c r="H31" s="5"/>
      <c r="I31" s="5"/>
      <c r="J31" s="5"/>
      <c r="K31" s="5"/>
      <c r="L31" s="5"/>
      <c r="M31" s="5"/>
      <c r="N31" s="5"/>
    </row>
    <row r="32" spans="1:14" ht="18.75" x14ac:dyDescent="0.3">
      <c r="A32" s="124" t="s">
        <v>19</v>
      </c>
      <c r="B32" s="137">
        <v>0.04</v>
      </c>
      <c r="C32" s="148" t="s">
        <v>136</v>
      </c>
      <c r="D32" s="146"/>
      <c r="E32" s="147"/>
      <c r="F32" s="134">
        <f>B32*F12</f>
        <v>1690840</v>
      </c>
      <c r="H32" s="87"/>
      <c r="I32" s="5"/>
      <c r="J32" s="5"/>
      <c r="K32" s="5"/>
      <c r="L32" s="5"/>
      <c r="M32" s="5"/>
      <c r="N32" s="5"/>
    </row>
    <row r="33" spans="1:14" ht="18.75" x14ac:dyDescent="0.3">
      <c r="A33" s="152" t="s">
        <v>108</v>
      </c>
      <c r="B33" s="137">
        <v>0.08</v>
      </c>
      <c r="C33" s="145" t="s">
        <v>137</v>
      </c>
      <c r="D33" s="146"/>
      <c r="E33" s="147"/>
      <c r="F33" s="134">
        <f>B33*(F24+F26)</f>
        <v>2116384</v>
      </c>
      <c r="H33" s="87"/>
      <c r="I33" s="5"/>
      <c r="J33" s="5"/>
      <c r="K33" s="5"/>
      <c r="L33" s="5"/>
      <c r="M33" s="5"/>
      <c r="N33" s="5"/>
    </row>
    <row r="34" spans="1:14" ht="19.5" thickBot="1" x14ac:dyDescent="0.35">
      <c r="A34" s="159" t="s">
        <v>20</v>
      </c>
      <c r="B34" s="160">
        <v>0.15</v>
      </c>
      <c r="C34" s="161" t="s">
        <v>135</v>
      </c>
      <c r="D34" s="162"/>
      <c r="E34" s="163"/>
      <c r="F34" s="164">
        <f>B34*F24</f>
        <v>3668220</v>
      </c>
      <c r="H34" s="5"/>
      <c r="I34" s="5"/>
      <c r="J34" s="5"/>
      <c r="K34" s="5"/>
      <c r="L34" s="5"/>
      <c r="M34" s="5"/>
      <c r="N34" s="5"/>
    </row>
    <row r="35" spans="1:14" ht="20.25" thickTop="1" thickBot="1" x14ac:dyDescent="0.35">
      <c r="A35" s="214" t="s">
        <v>132</v>
      </c>
      <c r="B35" s="215"/>
      <c r="C35" s="215"/>
      <c r="D35" s="215"/>
      <c r="E35" s="216"/>
      <c r="F35" s="166">
        <f>SUM(F30:F34)</f>
        <v>9798650</v>
      </c>
      <c r="J35" s="5"/>
      <c r="K35" s="5"/>
      <c r="L35" s="5"/>
    </row>
    <row r="36" spans="1:14" s="98" customFormat="1" ht="19.5" thickTop="1" x14ac:dyDescent="0.3">
      <c r="A36" s="211" t="s">
        <v>101</v>
      </c>
      <c r="B36" s="212"/>
      <c r="C36" s="212"/>
      <c r="D36" s="212"/>
      <c r="E36" s="213"/>
      <c r="F36" s="165">
        <f>F24+F26+F27+F35</f>
        <v>40253450</v>
      </c>
      <c r="J36" s="103"/>
      <c r="K36" s="103"/>
      <c r="L36" s="103"/>
    </row>
    <row r="37" spans="1:14" ht="18.75" x14ac:dyDescent="0.3">
      <c r="A37" s="22"/>
      <c r="B37" s="22"/>
      <c r="C37" s="22"/>
      <c r="D37" s="22"/>
      <c r="E37" s="22"/>
      <c r="F37" s="23"/>
      <c r="J37" s="5"/>
      <c r="K37" s="5"/>
      <c r="L37" s="5"/>
    </row>
    <row r="38" spans="1:14" s="98" customFormat="1" ht="18.75" x14ac:dyDescent="0.3">
      <c r="A38" s="203" t="s">
        <v>129</v>
      </c>
      <c r="B38" s="204"/>
      <c r="C38" s="204"/>
      <c r="D38" s="138">
        <v>0.2</v>
      </c>
      <c r="E38" s="156"/>
      <c r="F38" s="140">
        <f>F15/(1+D38)</f>
        <v>41379679.487179488</v>
      </c>
      <c r="J38" s="103"/>
      <c r="K38" s="103"/>
      <c r="L38" s="103"/>
    </row>
    <row r="39" spans="1:14" ht="18.75" x14ac:dyDescent="0.3">
      <c r="A39"/>
      <c r="B39"/>
      <c r="C39"/>
      <c r="D39"/>
      <c r="E39"/>
      <c r="F39"/>
      <c r="J39" s="5"/>
      <c r="K39" s="5"/>
      <c r="L39" s="5"/>
    </row>
    <row r="40" spans="1:14" x14ac:dyDescent="0.25">
      <c r="A40"/>
      <c r="B40"/>
      <c r="C40"/>
      <c r="D40"/>
      <c r="E40"/>
      <c r="F40"/>
      <c r="J40" s="24"/>
    </row>
    <row r="41" spans="1:14" x14ac:dyDescent="0.25">
      <c r="A41"/>
      <c r="B41"/>
      <c r="C41"/>
      <c r="D41"/>
      <c r="E41"/>
      <c r="F41"/>
      <c r="J41" s="24"/>
    </row>
    <row r="42" spans="1:14" x14ac:dyDescent="0.25">
      <c r="A42"/>
      <c r="B42"/>
      <c r="C42"/>
      <c r="D42"/>
      <c r="E42"/>
      <c r="F42"/>
      <c r="J42" s="24"/>
    </row>
    <row r="43" spans="1:14" x14ac:dyDescent="0.25">
      <c r="A43"/>
      <c r="B43"/>
      <c r="C43"/>
      <c r="D43"/>
      <c r="E43"/>
      <c r="F43"/>
    </row>
  </sheetData>
  <mergeCells count="9">
    <mergeCell ref="A1:F1"/>
    <mergeCell ref="A2:F2"/>
    <mergeCell ref="A38:C38"/>
    <mergeCell ref="A27:E27"/>
    <mergeCell ref="A24:E24"/>
    <mergeCell ref="A18:B18"/>
    <mergeCell ref="C29:E29"/>
    <mergeCell ref="A36:E36"/>
    <mergeCell ref="A35:E35"/>
  </mergeCells>
  <pageMargins left="0.75" right="0.75" top="1" bottom="1" header="0.5" footer="0.5"/>
  <pageSetup orientation="portrait" r:id="rId1"/>
  <headerFooter alignWithMargins="0">
    <oddHeader>&amp;C&amp;F&amp;A</oddHead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9" sqref="C9"/>
    </sheetView>
  </sheetViews>
  <sheetFormatPr defaultColWidth="8.875" defaultRowHeight="18.75" x14ac:dyDescent="0.3"/>
  <cols>
    <col min="1" max="1" width="3.125" style="5" customWidth="1"/>
    <col min="2" max="2" width="49.5" style="5" customWidth="1"/>
    <col min="3" max="3" width="16.875" style="26" customWidth="1"/>
    <col min="4" max="4" width="14" style="5" customWidth="1"/>
    <col min="5" max="5" width="14.5" style="5" bestFit="1" customWidth="1"/>
    <col min="6" max="6" width="9.625" style="5" customWidth="1"/>
    <col min="7" max="256" width="8.875" style="5"/>
    <col min="257" max="257" width="3.125" style="5" customWidth="1"/>
    <col min="258" max="258" width="49.5" style="5" customWidth="1"/>
    <col min="259" max="259" width="16.875" style="5" customWidth="1"/>
    <col min="260" max="260" width="14" style="5" customWidth="1"/>
    <col min="261" max="261" width="14.5" style="5" bestFit="1" customWidth="1"/>
    <col min="262" max="262" width="9.625" style="5" customWidth="1"/>
    <col min="263" max="512" width="8.875" style="5"/>
    <col min="513" max="513" width="3.125" style="5" customWidth="1"/>
    <col min="514" max="514" width="49.5" style="5" customWidth="1"/>
    <col min="515" max="515" width="16.875" style="5" customWidth="1"/>
    <col min="516" max="516" width="14" style="5" customWidth="1"/>
    <col min="517" max="517" width="14.5" style="5" bestFit="1" customWidth="1"/>
    <col min="518" max="518" width="9.625" style="5" customWidth="1"/>
    <col min="519" max="768" width="8.875" style="5"/>
    <col min="769" max="769" width="3.125" style="5" customWidth="1"/>
    <col min="770" max="770" width="49.5" style="5" customWidth="1"/>
    <col min="771" max="771" width="16.875" style="5" customWidth="1"/>
    <col min="772" max="772" width="14" style="5" customWidth="1"/>
    <col min="773" max="773" width="14.5" style="5" bestFit="1" customWidth="1"/>
    <col min="774" max="774" width="9.625" style="5" customWidth="1"/>
    <col min="775" max="1024" width="8.875" style="5"/>
    <col min="1025" max="1025" width="3.125" style="5" customWidth="1"/>
    <col min="1026" max="1026" width="49.5" style="5" customWidth="1"/>
    <col min="1027" max="1027" width="16.875" style="5" customWidth="1"/>
    <col min="1028" max="1028" width="14" style="5" customWidth="1"/>
    <col min="1029" max="1029" width="14.5" style="5" bestFit="1" customWidth="1"/>
    <col min="1030" max="1030" width="9.625" style="5" customWidth="1"/>
    <col min="1031" max="1280" width="8.875" style="5"/>
    <col min="1281" max="1281" width="3.125" style="5" customWidth="1"/>
    <col min="1282" max="1282" width="49.5" style="5" customWidth="1"/>
    <col min="1283" max="1283" width="16.875" style="5" customWidth="1"/>
    <col min="1284" max="1284" width="14" style="5" customWidth="1"/>
    <col min="1285" max="1285" width="14.5" style="5" bestFit="1" customWidth="1"/>
    <col min="1286" max="1286" width="9.625" style="5" customWidth="1"/>
    <col min="1287" max="1536" width="8.875" style="5"/>
    <col min="1537" max="1537" width="3.125" style="5" customWidth="1"/>
    <col min="1538" max="1538" width="49.5" style="5" customWidth="1"/>
    <col min="1539" max="1539" width="16.875" style="5" customWidth="1"/>
    <col min="1540" max="1540" width="14" style="5" customWidth="1"/>
    <col min="1541" max="1541" width="14.5" style="5" bestFit="1" customWidth="1"/>
    <col min="1542" max="1542" width="9.625" style="5" customWidth="1"/>
    <col min="1543" max="1792" width="8.875" style="5"/>
    <col min="1793" max="1793" width="3.125" style="5" customWidth="1"/>
    <col min="1794" max="1794" width="49.5" style="5" customWidth="1"/>
    <col min="1795" max="1795" width="16.875" style="5" customWidth="1"/>
    <col min="1796" max="1796" width="14" style="5" customWidth="1"/>
    <col min="1797" max="1797" width="14.5" style="5" bestFit="1" customWidth="1"/>
    <col min="1798" max="1798" width="9.625" style="5" customWidth="1"/>
    <col min="1799" max="2048" width="8.875" style="5"/>
    <col min="2049" max="2049" width="3.125" style="5" customWidth="1"/>
    <col min="2050" max="2050" width="49.5" style="5" customWidth="1"/>
    <col min="2051" max="2051" width="16.875" style="5" customWidth="1"/>
    <col min="2052" max="2052" width="14" style="5" customWidth="1"/>
    <col min="2053" max="2053" width="14.5" style="5" bestFit="1" customWidth="1"/>
    <col min="2054" max="2054" width="9.625" style="5" customWidth="1"/>
    <col min="2055" max="2304" width="8.875" style="5"/>
    <col min="2305" max="2305" width="3.125" style="5" customWidth="1"/>
    <col min="2306" max="2306" width="49.5" style="5" customWidth="1"/>
    <col min="2307" max="2307" width="16.875" style="5" customWidth="1"/>
    <col min="2308" max="2308" width="14" style="5" customWidth="1"/>
    <col min="2309" max="2309" width="14.5" style="5" bestFit="1" customWidth="1"/>
    <col min="2310" max="2310" width="9.625" style="5" customWidth="1"/>
    <col min="2311" max="2560" width="8.875" style="5"/>
    <col min="2561" max="2561" width="3.125" style="5" customWidth="1"/>
    <col min="2562" max="2562" width="49.5" style="5" customWidth="1"/>
    <col min="2563" max="2563" width="16.875" style="5" customWidth="1"/>
    <col min="2564" max="2564" width="14" style="5" customWidth="1"/>
    <col min="2565" max="2565" width="14.5" style="5" bestFit="1" customWidth="1"/>
    <col min="2566" max="2566" width="9.625" style="5" customWidth="1"/>
    <col min="2567" max="2816" width="8.875" style="5"/>
    <col min="2817" max="2817" width="3.125" style="5" customWidth="1"/>
    <col min="2818" max="2818" width="49.5" style="5" customWidth="1"/>
    <col min="2819" max="2819" width="16.875" style="5" customWidth="1"/>
    <col min="2820" max="2820" width="14" style="5" customWidth="1"/>
    <col min="2821" max="2821" width="14.5" style="5" bestFit="1" customWidth="1"/>
    <col min="2822" max="2822" width="9.625" style="5" customWidth="1"/>
    <col min="2823" max="3072" width="8.875" style="5"/>
    <col min="3073" max="3073" width="3.125" style="5" customWidth="1"/>
    <col min="3074" max="3074" width="49.5" style="5" customWidth="1"/>
    <col min="3075" max="3075" width="16.875" style="5" customWidth="1"/>
    <col min="3076" max="3076" width="14" style="5" customWidth="1"/>
    <col min="3077" max="3077" width="14.5" style="5" bestFit="1" customWidth="1"/>
    <col min="3078" max="3078" width="9.625" style="5" customWidth="1"/>
    <col min="3079" max="3328" width="8.875" style="5"/>
    <col min="3329" max="3329" width="3.125" style="5" customWidth="1"/>
    <col min="3330" max="3330" width="49.5" style="5" customWidth="1"/>
    <col min="3331" max="3331" width="16.875" style="5" customWidth="1"/>
    <col min="3332" max="3332" width="14" style="5" customWidth="1"/>
    <col min="3333" max="3333" width="14.5" style="5" bestFit="1" customWidth="1"/>
    <col min="3334" max="3334" width="9.625" style="5" customWidth="1"/>
    <col min="3335" max="3584" width="8.875" style="5"/>
    <col min="3585" max="3585" width="3.125" style="5" customWidth="1"/>
    <col min="3586" max="3586" width="49.5" style="5" customWidth="1"/>
    <col min="3587" max="3587" width="16.875" style="5" customWidth="1"/>
    <col min="3588" max="3588" width="14" style="5" customWidth="1"/>
    <col min="3589" max="3589" width="14.5" style="5" bestFit="1" customWidth="1"/>
    <col min="3590" max="3590" width="9.625" style="5" customWidth="1"/>
    <col min="3591" max="3840" width="8.875" style="5"/>
    <col min="3841" max="3841" width="3.125" style="5" customWidth="1"/>
    <col min="3842" max="3842" width="49.5" style="5" customWidth="1"/>
    <col min="3843" max="3843" width="16.875" style="5" customWidth="1"/>
    <col min="3844" max="3844" width="14" style="5" customWidth="1"/>
    <col min="3845" max="3845" width="14.5" style="5" bestFit="1" customWidth="1"/>
    <col min="3846" max="3846" width="9.625" style="5" customWidth="1"/>
    <col min="3847" max="4096" width="8.875" style="5"/>
    <col min="4097" max="4097" width="3.125" style="5" customWidth="1"/>
    <col min="4098" max="4098" width="49.5" style="5" customWidth="1"/>
    <col min="4099" max="4099" width="16.875" style="5" customWidth="1"/>
    <col min="4100" max="4100" width="14" style="5" customWidth="1"/>
    <col min="4101" max="4101" width="14.5" style="5" bestFit="1" customWidth="1"/>
    <col min="4102" max="4102" width="9.625" style="5" customWidth="1"/>
    <col min="4103" max="4352" width="8.875" style="5"/>
    <col min="4353" max="4353" width="3.125" style="5" customWidth="1"/>
    <col min="4354" max="4354" width="49.5" style="5" customWidth="1"/>
    <col min="4355" max="4355" width="16.875" style="5" customWidth="1"/>
    <col min="4356" max="4356" width="14" style="5" customWidth="1"/>
    <col min="4357" max="4357" width="14.5" style="5" bestFit="1" customWidth="1"/>
    <col min="4358" max="4358" width="9.625" style="5" customWidth="1"/>
    <col min="4359" max="4608" width="8.875" style="5"/>
    <col min="4609" max="4609" width="3.125" style="5" customWidth="1"/>
    <col min="4610" max="4610" width="49.5" style="5" customWidth="1"/>
    <col min="4611" max="4611" width="16.875" style="5" customWidth="1"/>
    <col min="4612" max="4612" width="14" style="5" customWidth="1"/>
    <col min="4613" max="4613" width="14.5" style="5" bestFit="1" customWidth="1"/>
    <col min="4614" max="4614" width="9.625" style="5" customWidth="1"/>
    <col min="4615" max="4864" width="8.875" style="5"/>
    <col min="4865" max="4865" width="3.125" style="5" customWidth="1"/>
    <col min="4866" max="4866" width="49.5" style="5" customWidth="1"/>
    <col min="4867" max="4867" width="16.875" style="5" customWidth="1"/>
    <col min="4868" max="4868" width="14" style="5" customWidth="1"/>
    <col min="4869" max="4869" width="14.5" style="5" bestFit="1" customWidth="1"/>
    <col min="4870" max="4870" width="9.625" style="5" customWidth="1"/>
    <col min="4871" max="5120" width="8.875" style="5"/>
    <col min="5121" max="5121" width="3.125" style="5" customWidth="1"/>
    <col min="5122" max="5122" width="49.5" style="5" customWidth="1"/>
    <col min="5123" max="5123" width="16.875" style="5" customWidth="1"/>
    <col min="5124" max="5124" width="14" style="5" customWidth="1"/>
    <col min="5125" max="5125" width="14.5" style="5" bestFit="1" customWidth="1"/>
    <col min="5126" max="5126" width="9.625" style="5" customWidth="1"/>
    <col min="5127" max="5376" width="8.875" style="5"/>
    <col min="5377" max="5377" width="3.125" style="5" customWidth="1"/>
    <col min="5378" max="5378" width="49.5" style="5" customWidth="1"/>
    <col min="5379" max="5379" width="16.875" style="5" customWidth="1"/>
    <col min="5380" max="5380" width="14" style="5" customWidth="1"/>
    <col min="5381" max="5381" width="14.5" style="5" bestFit="1" customWidth="1"/>
    <col min="5382" max="5382" width="9.625" style="5" customWidth="1"/>
    <col min="5383" max="5632" width="8.875" style="5"/>
    <col min="5633" max="5633" width="3.125" style="5" customWidth="1"/>
    <col min="5634" max="5634" width="49.5" style="5" customWidth="1"/>
    <col min="5635" max="5635" width="16.875" style="5" customWidth="1"/>
    <col min="5636" max="5636" width="14" style="5" customWidth="1"/>
    <col min="5637" max="5637" width="14.5" style="5" bestFit="1" customWidth="1"/>
    <col min="5638" max="5638" width="9.625" style="5" customWidth="1"/>
    <col min="5639" max="5888" width="8.875" style="5"/>
    <col min="5889" max="5889" width="3.125" style="5" customWidth="1"/>
    <col min="5890" max="5890" width="49.5" style="5" customWidth="1"/>
    <col min="5891" max="5891" width="16.875" style="5" customWidth="1"/>
    <col min="5892" max="5892" width="14" style="5" customWidth="1"/>
    <col min="5893" max="5893" width="14.5" style="5" bestFit="1" customWidth="1"/>
    <col min="5894" max="5894" width="9.625" style="5" customWidth="1"/>
    <col min="5895" max="6144" width="8.875" style="5"/>
    <col min="6145" max="6145" width="3.125" style="5" customWidth="1"/>
    <col min="6146" max="6146" width="49.5" style="5" customWidth="1"/>
    <col min="6147" max="6147" width="16.875" style="5" customWidth="1"/>
    <col min="6148" max="6148" width="14" style="5" customWidth="1"/>
    <col min="6149" max="6149" width="14.5" style="5" bestFit="1" customWidth="1"/>
    <col min="6150" max="6150" width="9.625" style="5" customWidth="1"/>
    <col min="6151" max="6400" width="8.875" style="5"/>
    <col min="6401" max="6401" width="3.125" style="5" customWidth="1"/>
    <col min="6402" max="6402" width="49.5" style="5" customWidth="1"/>
    <col min="6403" max="6403" width="16.875" style="5" customWidth="1"/>
    <col min="6404" max="6404" width="14" style="5" customWidth="1"/>
    <col min="6405" max="6405" width="14.5" style="5" bestFit="1" customWidth="1"/>
    <col min="6406" max="6406" width="9.625" style="5" customWidth="1"/>
    <col min="6407" max="6656" width="8.875" style="5"/>
    <col min="6657" max="6657" width="3.125" style="5" customWidth="1"/>
    <col min="6658" max="6658" width="49.5" style="5" customWidth="1"/>
    <col min="6659" max="6659" width="16.875" style="5" customWidth="1"/>
    <col min="6660" max="6660" width="14" style="5" customWidth="1"/>
    <col min="6661" max="6661" width="14.5" style="5" bestFit="1" customWidth="1"/>
    <col min="6662" max="6662" width="9.625" style="5" customWidth="1"/>
    <col min="6663" max="6912" width="8.875" style="5"/>
    <col min="6913" max="6913" width="3.125" style="5" customWidth="1"/>
    <col min="6914" max="6914" width="49.5" style="5" customWidth="1"/>
    <col min="6915" max="6915" width="16.875" style="5" customWidth="1"/>
    <col min="6916" max="6916" width="14" style="5" customWidth="1"/>
    <col min="6917" max="6917" width="14.5" style="5" bestFit="1" customWidth="1"/>
    <col min="6918" max="6918" width="9.625" style="5" customWidth="1"/>
    <col min="6919" max="7168" width="8.875" style="5"/>
    <col min="7169" max="7169" width="3.125" style="5" customWidth="1"/>
    <col min="7170" max="7170" width="49.5" style="5" customWidth="1"/>
    <col min="7171" max="7171" width="16.875" style="5" customWidth="1"/>
    <col min="7172" max="7172" width="14" style="5" customWidth="1"/>
    <col min="7173" max="7173" width="14.5" style="5" bestFit="1" customWidth="1"/>
    <col min="7174" max="7174" width="9.625" style="5" customWidth="1"/>
    <col min="7175" max="7424" width="8.875" style="5"/>
    <col min="7425" max="7425" width="3.125" style="5" customWidth="1"/>
    <col min="7426" max="7426" width="49.5" style="5" customWidth="1"/>
    <col min="7427" max="7427" width="16.875" style="5" customWidth="1"/>
    <col min="7428" max="7428" width="14" style="5" customWidth="1"/>
    <col min="7429" max="7429" width="14.5" style="5" bestFit="1" customWidth="1"/>
    <col min="7430" max="7430" width="9.625" style="5" customWidth="1"/>
    <col min="7431" max="7680" width="8.875" style="5"/>
    <col min="7681" max="7681" width="3.125" style="5" customWidth="1"/>
    <col min="7682" max="7682" width="49.5" style="5" customWidth="1"/>
    <col min="7683" max="7683" width="16.875" style="5" customWidth="1"/>
    <col min="7684" max="7684" width="14" style="5" customWidth="1"/>
    <col min="7685" max="7685" width="14.5" style="5" bestFit="1" customWidth="1"/>
    <col min="7686" max="7686" width="9.625" style="5" customWidth="1"/>
    <col min="7687" max="7936" width="8.875" style="5"/>
    <col min="7937" max="7937" width="3.125" style="5" customWidth="1"/>
    <col min="7938" max="7938" width="49.5" style="5" customWidth="1"/>
    <col min="7939" max="7939" width="16.875" style="5" customWidth="1"/>
    <col min="7940" max="7940" width="14" style="5" customWidth="1"/>
    <col min="7941" max="7941" width="14.5" style="5" bestFit="1" customWidth="1"/>
    <col min="7942" max="7942" width="9.625" style="5" customWidth="1"/>
    <col min="7943" max="8192" width="8.875" style="5"/>
    <col min="8193" max="8193" width="3.125" style="5" customWidth="1"/>
    <col min="8194" max="8194" width="49.5" style="5" customWidth="1"/>
    <col min="8195" max="8195" width="16.875" style="5" customWidth="1"/>
    <col min="8196" max="8196" width="14" style="5" customWidth="1"/>
    <col min="8197" max="8197" width="14.5" style="5" bestFit="1" customWidth="1"/>
    <col min="8198" max="8198" width="9.625" style="5" customWidth="1"/>
    <col min="8199" max="8448" width="8.875" style="5"/>
    <col min="8449" max="8449" width="3.125" style="5" customWidth="1"/>
    <col min="8450" max="8450" width="49.5" style="5" customWidth="1"/>
    <col min="8451" max="8451" width="16.875" style="5" customWidth="1"/>
    <col min="8452" max="8452" width="14" style="5" customWidth="1"/>
    <col min="8453" max="8453" width="14.5" style="5" bestFit="1" customWidth="1"/>
    <col min="8454" max="8454" width="9.625" style="5" customWidth="1"/>
    <col min="8455" max="8704" width="8.875" style="5"/>
    <col min="8705" max="8705" width="3.125" style="5" customWidth="1"/>
    <col min="8706" max="8706" width="49.5" style="5" customWidth="1"/>
    <col min="8707" max="8707" width="16.875" style="5" customWidth="1"/>
    <col min="8708" max="8708" width="14" style="5" customWidth="1"/>
    <col min="8709" max="8709" width="14.5" style="5" bestFit="1" customWidth="1"/>
    <col min="8710" max="8710" width="9.625" style="5" customWidth="1"/>
    <col min="8711" max="8960" width="8.875" style="5"/>
    <col min="8961" max="8961" width="3.125" style="5" customWidth="1"/>
    <col min="8962" max="8962" width="49.5" style="5" customWidth="1"/>
    <col min="8963" max="8963" width="16.875" style="5" customWidth="1"/>
    <col min="8964" max="8964" width="14" style="5" customWidth="1"/>
    <col min="8965" max="8965" width="14.5" style="5" bestFit="1" customWidth="1"/>
    <col min="8966" max="8966" width="9.625" style="5" customWidth="1"/>
    <col min="8967" max="9216" width="8.875" style="5"/>
    <col min="9217" max="9217" width="3.125" style="5" customWidth="1"/>
    <col min="9218" max="9218" width="49.5" style="5" customWidth="1"/>
    <col min="9219" max="9219" width="16.875" style="5" customWidth="1"/>
    <col min="9220" max="9220" width="14" style="5" customWidth="1"/>
    <col min="9221" max="9221" width="14.5" style="5" bestFit="1" customWidth="1"/>
    <col min="9222" max="9222" width="9.625" style="5" customWidth="1"/>
    <col min="9223" max="9472" width="8.875" style="5"/>
    <col min="9473" max="9473" width="3.125" style="5" customWidth="1"/>
    <col min="9474" max="9474" width="49.5" style="5" customWidth="1"/>
    <col min="9475" max="9475" width="16.875" style="5" customWidth="1"/>
    <col min="9476" max="9476" width="14" style="5" customWidth="1"/>
    <col min="9477" max="9477" width="14.5" style="5" bestFit="1" customWidth="1"/>
    <col min="9478" max="9478" width="9.625" style="5" customWidth="1"/>
    <col min="9479" max="9728" width="8.875" style="5"/>
    <col min="9729" max="9729" width="3.125" style="5" customWidth="1"/>
    <col min="9730" max="9730" width="49.5" style="5" customWidth="1"/>
    <col min="9731" max="9731" width="16.875" style="5" customWidth="1"/>
    <col min="9732" max="9732" width="14" style="5" customWidth="1"/>
    <col min="9733" max="9733" width="14.5" style="5" bestFit="1" customWidth="1"/>
    <col min="9734" max="9734" width="9.625" style="5" customWidth="1"/>
    <col min="9735" max="9984" width="8.875" style="5"/>
    <col min="9985" max="9985" width="3.125" style="5" customWidth="1"/>
    <col min="9986" max="9986" width="49.5" style="5" customWidth="1"/>
    <col min="9987" max="9987" width="16.875" style="5" customWidth="1"/>
    <col min="9988" max="9988" width="14" style="5" customWidth="1"/>
    <col min="9989" max="9989" width="14.5" style="5" bestFit="1" customWidth="1"/>
    <col min="9990" max="9990" width="9.625" style="5" customWidth="1"/>
    <col min="9991" max="10240" width="8.875" style="5"/>
    <col min="10241" max="10241" width="3.125" style="5" customWidth="1"/>
    <col min="10242" max="10242" width="49.5" style="5" customWidth="1"/>
    <col min="10243" max="10243" width="16.875" style="5" customWidth="1"/>
    <col min="10244" max="10244" width="14" style="5" customWidth="1"/>
    <col min="10245" max="10245" width="14.5" style="5" bestFit="1" customWidth="1"/>
    <col min="10246" max="10246" width="9.625" style="5" customWidth="1"/>
    <col min="10247" max="10496" width="8.875" style="5"/>
    <col min="10497" max="10497" width="3.125" style="5" customWidth="1"/>
    <col min="10498" max="10498" width="49.5" style="5" customWidth="1"/>
    <col min="10499" max="10499" width="16.875" style="5" customWidth="1"/>
    <col min="10500" max="10500" width="14" style="5" customWidth="1"/>
    <col min="10501" max="10501" width="14.5" style="5" bestFit="1" customWidth="1"/>
    <col min="10502" max="10502" width="9.625" style="5" customWidth="1"/>
    <col min="10503" max="10752" width="8.875" style="5"/>
    <col min="10753" max="10753" width="3.125" style="5" customWidth="1"/>
    <col min="10754" max="10754" width="49.5" style="5" customWidth="1"/>
    <col min="10755" max="10755" width="16.875" style="5" customWidth="1"/>
    <col min="10756" max="10756" width="14" style="5" customWidth="1"/>
    <col min="10757" max="10757" width="14.5" style="5" bestFit="1" customWidth="1"/>
    <col min="10758" max="10758" width="9.625" style="5" customWidth="1"/>
    <col min="10759" max="11008" width="8.875" style="5"/>
    <col min="11009" max="11009" width="3.125" style="5" customWidth="1"/>
    <col min="11010" max="11010" width="49.5" style="5" customWidth="1"/>
    <col min="11011" max="11011" width="16.875" style="5" customWidth="1"/>
    <col min="11012" max="11012" width="14" style="5" customWidth="1"/>
    <col min="11013" max="11013" width="14.5" style="5" bestFit="1" customWidth="1"/>
    <col min="11014" max="11014" width="9.625" style="5" customWidth="1"/>
    <col min="11015" max="11264" width="8.875" style="5"/>
    <col min="11265" max="11265" width="3.125" style="5" customWidth="1"/>
    <col min="11266" max="11266" width="49.5" style="5" customWidth="1"/>
    <col min="11267" max="11267" width="16.875" style="5" customWidth="1"/>
    <col min="11268" max="11268" width="14" style="5" customWidth="1"/>
    <col min="11269" max="11269" width="14.5" style="5" bestFit="1" customWidth="1"/>
    <col min="11270" max="11270" width="9.625" style="5" customWidth="1"/>
    <col min="11271" max="11520" width="8.875" style="5"/>
    <col min="11521" max="11521" width="3.125" style="5" customWidth="1"/>
    <col min="11522" max="11522" width="49.5" style="5" customWidth="1"/>
    <col min="11523" max="11523" width="16.875" style="5" customWidth="1"/>
    <col min="11524" max="11524" width="14" style="5" customWidth="1"/>
    <col min="11525" max="11525" width="14.5" style="5" bestFit="1" customWidth="1"/>
    <col min="11526" max="11526" width="9.625" style="5" customWidth="1"/>
    <col min="11527" max="11776" width="8.875" style="5"/>
    <col min="11777" max="11777" width="3.125" style="5" customWidth="1"/>
    <col min="11778" max="11778" width="49.5" style="5" customWidth="1"/>
    <col min="11779" max="11779" width="16.875" style="5" customWidth="1"/>
    <col min="11780" max="11780" width="14" style="5" customWidth="1"/>
    <col min="11781" max="11781" width="14.5" style="5" bestFit="1" customWidth="1"/>
    <col min="11782" max="11782" width="9.625" style="5" customWidth="1"/>
    <col min="11783" max="12032" width="8.875" style="5"/>
    <col min="12033" max="12033" width="3.125" style="5" customWidth="1"/>
    <col min="12034" max="12034" width="49.5" style="5" customWidth="1"/>
    <col min="12035" max="12035" width="16.875" style="5" customWidth="1"/>
    <col min="12036" max="12036" width="14" style="5" customWidth="1"/>
    <col min="12037" max="12037" width="14.5" style="5" bestFit="1" customWidth="1"/>
    <col min="12038" max="12038" width="9.625" style="5" customWidth="1"/>
    <col min="12039" max="12288" width="8.875" style="5"/>
    <col min="12289" max="12289" width="3.125" style="5" customWidth="1"/>
    <col min="12290" max="12290" width="49.5" style="5" customWidth="1"/>
    <col min="12291" max="12291" width="16.875" style="5" customWidth="1"/>
    <col min="12292" max="12292" width="14" style="5" customWidth="1"/>
    <col min="12293" max="12293" width="14.5" style="5" bestFit="1" customWidth="1"/>
    <col min="12294" max="12294" width="9.625" style="5" customWidth="1"/>
    <col min="12295" max="12544" width="8.875" style="5"/>
    <col min="12545" max="12545" width="3.125" style="5" customWidth="1"/>
    <col min="12546" max="12546" width="49.5" style="5" customWidth="1"/>
    <col min="12547" max="12547" width="16.875" style="5" customWidth="1"/>
    <col min="12548" max="12548" width="14" style="5" customWidth="1"/>
    <col min="12549" max="12549" width="14.5" style="5" bestFit="1" customWidth="1"/>
    <col min="12550" max="12550" width="9.625" style="5" customWidth="1"/>
    <col min="12551" max="12800" width="8.875" style="5"/>
    <col min="12801" max="12801" width="3.125" style="5" customWidth="1"/>
    <col min="12802" max="12802" width="49.5" style="5" customWidth="1"/>
    <col min="12803" max="12803" width="16.875" style="5" customWidth="1"/>
    <col min="12804" max="12804" width="14" style="5" customWidth="1"/>
    <col min="12805" max="12805" width="14.5" style="5" bestFit="1" customWidth="1"/>
    <col min="12806" max="12806" width="9.625" style="5" customWidth="1"/>
    <col min="12807" max="13056" width="8.875" style="5"/>
    <col min="13057" max="13057" width="3.125" style="5" customWidth="1"/>
    <col min="13058" max="13058" width="49.5" style="5" customWidth="1"/>
    <col min="13059" max="13059" width="16.875" style="5" customWidth="1"/>
    <col min="13060" max="13060" width="14" style="5" customWidth="1"/>
    <col min="13061" max="13061" width="14.5" style="5" bestFit="1" customWidth="1"/>
    <col min="13062" max="13062" width="9.625" style="5" customWidth="1"/>
    <col min="13063" max="13312" width="8.875" style="5"/>
    <col min="13313" max="13313" width="3.125" style="5" customWidth="1"/>
    <col min="13314" max="13314" width="49.5" style="5" customWidth="1"/>
    <col min="13315" max="13315" width="16.875" style="5" customWidth="1"/>
    <col min="13316" max="13316" width="14" style="5" customWidth="1"/>
    <col min="13317" max="13317" width="14.5" style="5" bestFit="1" customWidth="1"/>
    <col min="13318" max="13318" width="9.625" style="5" customWidth="1"/>
    <col min="13319" max="13568" width="8.875" style="5"/>
    <col min="13569" max="13569" width="3.125" style="5" customWidth="1"/>
    <col min="13570" max="13570" width="49.5" style="5" customWidth="1"/>
    <col min="13571" max="13571" width="16.875" style="5" customWidth="1"/>
    <col min="13572" max="13572" width="14" style="5" customWidth="1"/>
    <col min="13573" max="13573" width="14.5" style="5" bestFit="1" customWidth="1"/>
    <col min="13574" max="13574" width="9.625" style="5" customWidth="1"/>
    <col min="13575" max="13824" width="8.875" style="5"/>
    <col min="13825" max="13825" width="3.125" style="5" customWidth="1"/>
    <col min="13826" max="13826" width="49.5" style="5" customWidth="1"/>
    <col min="13827" max="13827" width="16.875" style="5" customWidth="1"/>
    <col min="13828" max="13828" width="14" style="5" customWidth="1"/>
    <col min="13829" max="13829" width="14.5" style="5" bestFit="1" customWidth="1"/>
    <col min="13830" max="13830" width="9.625" style="5" customWidth="1"/>
    <col min="13831" max="14080" width="8.875" style="5"/>
    <col min="14081" max="14081" width="3.125" style="5" customWidth="1"/>
    <col min="14082" max="14082" width="49.5" style="5" customWidth="1"/>
    <col min="14083" max="14083" width="16.875" style="5" customWidth="1"/>
    <col min="14084" max="14084" width="14" style="5" customWidth="1"/>
    <col min="14085" max="14085" width="14.5" style="5" bestFit="1" customWidth="1"/>
    <col min="14086" max="14086" width="9.625" style="5" customWidth="1"/>
    <col min="14087" max="14336" width="8.875" style="5"/>
    <col min="14337" max="14337" width="3.125" style="5" customWidth="1"/>
    <col min="14338" max="14338" width="49.5" style="5" customWidth="1"/>
    <col min="14339" max="14339" width="16.875" style="5" customWidth="1"/>
    <col min="14340" max="14340" width="14" style="5" customWidth="1"/>
    <col min="14341" max="14341" width="14.5" style="5" bestFit="1" customWidth="1"/>
    <col min="14342" max="14342" width="9.625" style="5" customWidth="1"/>
    <col min="14343" max="14592" width="8.875" style="5"/>
    <col min="14593" max="14593" width="3.125" style="5" customWidth="1"/>
    <col min="14594" max="14594" width="49.5" style="5" customWidth="1"/>
    <col min="14595" max="14595" width="16.875" style="5" customWidth="1"/>
    <col min="14596" max="14596" width="14" style="5" customWidth="1"/>
    <col min="14597" max="14597" width="14.5" style="5" bestFit="1" customWidth="1"/>
    <col min="14598" max="14598" width="9.625" style="5" customWidth="1"/>
    <col min="14599" max="14848" width="8.875" style="5"/>
    <col min="14849" max="14849" width="3.125" style="5" customWidth="1"/>
    <col min="14850" max="14850" width="49.5" style="5" customWidth="1"/>
    <col min="14851" max="14851" width="16.875" style="5" customWidth="1"/>
    <col min="14852" max="14852" width="14" style="5" customWidth="1"/>
    <col min="14853" max="14853" width="14.5" style="5" bestFit="1" customWidth="1"/>
    <col min="14854" max="14854" width="9.625" style="5" customWidth="1"/>
    <col min="14855" max="15104" width="8.875" style="5"/>
    <col min="15105" max="15105" width="3.125" style="5" customWidth="1"/>
    <col min="15106" max="15106" width="49.5" style="5" customWidth="1"/>
    <col min="15107" max="15107" width="16.875" style="5" customWidth="1"/>
    <col min="15108" max="15108" width="14" style="5" customWidth="1"/>
    <col min="15109" max="15109" width="14.5" style="5" bestFit="1" customWidth="1"/>
    <col min="15110" max="15110" width="9.625" style="5" customWidth="1"/>
    <col min="15111" max="15360" width="8.875" style="5"/>
    <col min="15361" max="15361" width="3.125" style="5" customWidth="1"/>
    <col min="15362" max="15362" width="49.5" style="5" customWidth="1"/>
    <col min="15363" max="15363" width="16.875" style="5" customWidth="1"/>
    <col min="15364" max="15364" width="14" style="5" customWidth="1"/>
    <col min="15365" max="15365" width="14.5" style="5" bestFit="1" customWidth="1"/>
    <col min="15366" max="15366" width="9.625" style="5" customWidth="1"/>
    <col min="15367" max="15616" width="8.875" style="5"/>
    <col min="15617" max="15617" width="3.125" style="5" customWidth="1"/>
    <col min="15618" max="15618" width="49.5" style="5" customWidth="1"/>
    <col min="15619" max="15619" width="16.875" style="5" customWidth="1"/>
    <col min="15620" max="15620" width="14" style="5" customWidth="1"/>
    <col min="15621" max="15621" width="14.5" style="5" bestFit="1" customWidth="1"/>
    <col min="15622" max="15622" width="9.625" style="5" customWidth="1"/>
    <col min="15623" max="15872" width="8.875" style="5"/>
    <col min="15873" max="15873" width="3.125" style="5" customWidth="1"/>
    <col min="15874" max="15874" width="49.5" style="5" customWidth="1"/>
    <col min="15875" max="15875" width="16.875" style="5" customWidth="1"/>
    <col min="15876" max="15876" width="14" style="5" customWidth="1"/>
    <col min="15877" max="15877" width="14.5" style="5" bestFit="1" customWidth="1"/>
    <col min="15878" max="15878" width="9.625" style="5" customWidth="1"/>
    <col min="15879" max="16128" width="8.875" style="5"/>
    <col min="16129" max="16129" width="3.125" style="5" customWidth="1"/>
    <col min="16130" max="16130" width="49.5" style="5" customWidth="1"/>
    <col min="16131" max="16131" width="16.875" style="5" customWidth="1"/>
    <col min="16132" max="16132" width="14" style="5" customWidth="1"/>
    <col min="16133" max="16133" width="14.5" style="5" bestFit="1" customWidth="1"/>
    <col min="16134" max="16134" width="9.625" style="5" customWidth="1"/>
    <col min="16135" max="16384" width="8.875" style="5"/>
  </cols>
  <sheetData>
    <row r="1" spans="1:9" x14ac:dyDescent="0.3">
      <c r="B1" s="179" t="s">
        <v>110</v>
      </c>
      <c r="C1" s="180"/>
    </row>
    <row r="2" spans="1:9" x14ac:dyDescent="0.3">
      <c r="B2" s="179" t="s">
        <v>114</v>
      </c>
      <c r="C2" s="180"/>
    </row>
    <row r="3" spans="1:9" x14ac:dyDescent="0.3">
      <c r="B3" s="179"/>
      <c r="C3" s="180"/>
    </row>
    <row r="4" spans="1:9" x14ac:dyDescent="0.3">
      <c r="B4" s="181" t="s">
        <v>122</v>
      </c>
      <c r="C4" s="80"/>
    </row>
    <row r="5" spans="1:9" x14ac:dyDescent="0.3">
      <c r="A5" s="88"/>
      <c r="B5" s="182" t="s">
        <v>123</v>
      </c>
      <c r="C5" s="183">
        <f>'Ch4 example-figure 4-1'!F24+'Ch4 example-figure 4-1'!F26</f>
        <v>26454800</v>
      </c>
      <c r="D5" s="87"/>
      <c r="E5" s="87"/>
      <c r="F5" s="87"/>
      <c r="G5" s="87"/>
      <c r="H5" s="87"/>
      <c r="I5" s="87"/>
    </row>
    <row r="6" spans="1:9" x14ac:dyDescent="0.3">
      <c r="A6" s="88"/>
      <c r="B6" s="182" t="s">
        <v>16</v>
      </c>
      <c r="C6" s="183">
        <f>'Ch4 example-figure 4-1'!F35</f>
        <v>9798650</v>
      </c>
      <c r="D6" s="87"/>
      <c r="E6" s="87"/>
      <c r="F6" s="87"/>
      <c r="G6" s="87"/>
      <c r="H6" s="87"/>
      <c r="I6" s="87"/>
    </row>
    <row r="7" spans="1:9" x14ac:dyDescent="0.3">
      <c r="A7" s="88"/>
      <c r="B7" s="182" t="s">
        <v>15</v>
      </c>
      <c r="C7" s="183">
        <f>'Ch4 example-figure 4-1'!F27</f>
        <v>4000000</v>
      </c>
      <c r="D7" s="87"/>
      <c r="E7" s="87"/>
      <c r="F7" s="87"/>
      <c r="G7" s="87"/>
      <c r="H7" s="87"/>
      <c r="I7" s="87"/>
    </row>
    <row r="8" spans="1:9" x14ac:dyDescent="0.3">
      <c r="B8" s="184" t="s">
        <v>21</v>
      </c>
      <c r="C8" s="185">
        <f>SUM(C5:C7)</f>
        <v>40253450</v>
      </c>
      <c r="D8" s="87"/>
      <c r="E8" s="89"/>
      <c r="F8" s="87"/>
      <c r="G8" s="87"/>
      <c r="H8" s="87"/>
      <c r="I8" s="87"/>
    </row>
    <row r="9" spans="1:9" ht="20.25" thickBot="1" x14ac:dyDescent="0.35">
      <c r="A9" s="90"/>
      <c r="B9" s="186" t="s">
        <v>138</v>
      </c>
      <c r="C9" s="187">
        <f>'Ch4 example-figure 4-1'!F32</f>
        <v>1690840</v>
      </c>
      <c r="D9" s="87"/>
      <c r="E9" s="87"/>
      <c r="F9" s="87"/>
      <c r="G9" s="87"/>
      <c r="H9" s="87"/>
      <c r="I9" s="87"/>
    </row>
    <row r="10" spans="1:9" ht="19.5" thickTop="1" x14ac:dyDescent="0.3">
      <c r="B10" s="188" t="s">
        <v>102</v>
      </c>
      <c r="C10" s="189">
        <f>C8-C9</f>
        <v>38562610</v>
      </c>
      <c r="D10" s="87"/>
      <c r="E10" s="87"/>
      <c r="F10" s="87"/>
      <c r="G10" s="87"/>
      <c r="H10" s="87"/>
      <c r="I10" s="87"/>
    </row>
    <row r="11" spans="1:9" x14ac:dyDescent="0.3">
      <c r="B11" s="188"/>
      <c r="C11" s="189"/>
      <c r="D11" s="87"/>
      <c r="E11" s="87"/>
      <c r="F11" s="87"/>
      <c r="G11" s="87"/>
      <c r="H11" s="87"/>
      <c r="I11" s="87"/>
    </row>
    <row r="12" spans="1:9" x14ac:dyDescent="0.3">
      <c r="B12" s="184" t="s">
        <v>126</v>
      </c>
      <c r="C12" s="183"/>
      <c r="D12" s="87"/>
      <c r="E12" s="87"/>
      <c r="F12" s="87"/>
      <c r="G12" s="87"/>
      <c r="H12" s="87"/>
      <c r="I12" s="87"/>
    </row>
    <row r="13" spans="1:9" x14ac:dyDescent="0.3">
      <c r="A13" s="88"/>
      <c r="B13" s="182" t="s">
        <v>128</v>
      </c>
      <c r="C13" s="183">
        <f>0.7*C10</f>
        <v>26993827</v>
      </c>
      <c r="D13" s="87"/>
      <c r="E13" s="87"/>
      <c r="F13" s="87"/>
      <c r="G13" s="87"/>
      <c r="H13" s="87"/>
      <c r="I13" s="87"/>
    </row>
    <row r="14" spans="1:9" ht="19.5" thickBot="1" x14ac:dyDescent="0.35">
      <c r="A14" s="90"/>
      <c r="B14" s="186" t="s">
        <v>127</v>
      </c>
      <c r="C14" s="187">
        <f>C10-C13</f>
        <v>11568783</v>
      </c>
      <c r="D14" s="87"/>
      <c r="E14" s="87"/>
      <c r="F14" s="87"/>
      <c r="G14" s="87"/>
      <c r="H14" s="87"/>
      <c r="I14" s="87"/>
    </row>
    <row r="15" spans="1:9" ht="19.5" thickTop="1" x14ac:dyDescent="0.3">
      <c r="B15" s="190" t="s">
        <v>22</v>
      </c>
      <c r="C15" s="191">
        <f>SUM(C13:C14)</f>
        <v>38562610</v>
      </c>
    </row>
    <row r="16" spans="1:9" x14ac:dyDescent="0.3">
      <c r="A16" s="25"/>
      <c r="B16" s="192"/>
      <c r="C16" s="80"/>
    </row>
    <row r="17" spans="1:3" x14ac:dyDescent="0.3">
      <c r="B17" s="193" t="s">
        <v>23</v>
      </c>
      <c r="C17" s="80"/>
    </row>
    <row r="18" spans="1:3" x14ac:dyDescent="0.3">
      <c r="A18" s="25"/>
      <c r="B18" s="192" t="s">
        <v>124</v>
      </c>
      <c r="C18" s="80">
        <f>0.9*C14</f>
        <v>10411904.700000001</v>
      </c>
    </row>
    <row r="19" spans="1:3" ht="19.5" thickBot="1" x14ac:dyDescent="0.35">
      <c r="A19" s="27"/>
      <c r="B19" s="194" t="s">
        <v>125</v>
      </c>
      <c r="C19" s="195">
        <f>C14-C18</f>
        <v>1156878.2999999989</v>
      </c>
    </row>
    <row r="20" spans="1:3" ht="19.5" thickTop="1" x14ac:dyDescent="0.3">
      <c r="B20" s="190" t="s">
        <v>24</v>
      </c>
      <c r="C20" s="191">
        <f>SUM(C18:C19)</f>
        <v>11568783</v>
      </c>
    </row>
    <row r="21" spans="1:3" s="154" customFormat="1" x14ac:dyDescent="0.3">
      <c r="B21" s="178" t="s">
        <v>111</v>
      </c>
      <c r="C21" s="155"/>
    </row>
    <row r="22" spans="1:3" x14ac:dyDescent="0.3">
      <c r="B22" s="28"/>
    </row>
    <row r="23" spans="1:3" x14ac:dyDescent="0.3">
      <c r="B23" s="28"/>
    </row>
    <row r="24" spans="1:3" x14ac:dyDescent="0.3">
      <c r="B24" s="28"/>
    </row>
  </sheetData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D22" workbookViewId="0">
      <selection activeCell="H31" sqref="H31:H37"/>
    </sheetView>
  </sheetViews>
  <sheetFormatPr defaultColWidth="8.875" defaultRowHeight="18.75" x14ac:dyDescent="0.3"/>
  <cols>
    <col min="1" max="1" width="5" style="29" customWidth="1"/>
    <col min="2" max="2" width="25" style="30" customWidth="1"/>
    <col min="3" max="3" width="11.5" style="31" customWidth="1"/>
    <col min="4" max="4" width="10.875" style="31" customWidth="1"/>
    <col min="5" max="5" width="27.125" style="32" customWidth="1"/>
    <col min="6" max="6" width="12.625" style="5" customWidth="1"/>
    <col min="7" max="7" width="19.5" style="5" customWidth="1"/>
    <col min="8" max="8" width="13.625" style="5" customWidth="1"/>
    <col min="9" max="9" width="13.875" style="5" customWidth="1"/>
    <col min="10" max="10" width="12.625" style="5" customWidth="1"/>
    <col min="11" max="11" width="15.875" style="5" customWidth="1"/>
    <col min="12" max="256" width="8.875" style="5"/>
    <col min="257" max="257" width="5" style="5" customWidth="1"/>
    <col min="258" max="258" width="25" style="5" customWidth="1"/>
    <col min="259" max="259" width="11.5" style="5" customWidth="1"/>
    <col min="260" max="260" width="10.875" style="5" customWidth="1"/>
    <col min="261" max="261" width="27.125" style="5" customWidth="1"/>
    <col min="262" max="262" width="12.625" style="5" customWidth="1"/>
    <col min="263" max="263" width="12.875" style="5" customWidth="1"/>
    <col min="264" max="264" width="11.875" style="5" customWidth="1"/>
    <col min="265" max="265" width="13.875" style="5" customWidth="1"/>
    <col min="266" max="266" width="12.625" style="5" customWidth="1"/>
    <col min="267" max="267" width="15.875" style="5" customWidth="1"/>
    <col min="268" max="512" width="8.875" style="5"/>
    <col min="513" max="513" width="5" style="5" customWidth="1"/>
    <col min="514" max="514" width="25" style="5" customWidth="1"/>
    <col min="515" max="515" width="11.5" style="5" customWidth="1"/>
    <col min="516" max="516" width="10.875" style="5" customWidth="1"/>
    <col min="517" max="517" width="27.125" style="5" customWidth="1"/>
    <col min="518" max="518" width="12.625" style="5" customWidth="1"/>
    <col min="519" max="519" width="12.875" style="5" customWidth="1"/>
    <col min="520" max="520" width="11.875" style="5" customWidth="1"/>
    <col min="521" max="521" width="13.875" style="5" customWidth="1"/>
    <col min="522" max="522" width="12.625" style="5" customWidth="1"/>
    <col min="523" max="523" width="15.875" style="5" customWidth="1"/>
    <col min="524" max="768" width="8.875" style="5"/>
    <col min="769" max="769" width="5" style="5" customWidth="1"/>
    <col min="770" max="770" width="25" style="5" customWidth="1"/>
    <col min="771" max="771" width="11.5" style="5" customWidth="1"/>
    <col min="772" max="772" width="10.875" style="5" customWidth="1"/>
    <col min="773" max="773" width="27.125" style="5" customWidth="1"/>
    <col min="774" max="774" width="12.625" style="5" customWidth="1"/>
    <col min="775" max="775" width="12.875" style="5" customWidth="1"/>
    <col min="776" max="776" width="11.875" style="5" customWidth="1"/>
    <col min="777" max="777" width="13.875" style="5" customWidth="1"/>
    <col min="778" max="778" width="12.625" style="5" customWidth="1"/>
    <col min="779" max="779" width="15.875" style="5" customWidth="1"/>
    <col min="780" max="1024" width="8.875" style="5"/>
    <col min="1025" max="1025" width="5" style="5" customWidth="1"/>
    <col min="1026" max="1026" width="25" style="5" customWidth="1"/>
    <col min="1027" max="1027" width="11.5" style="5" customWidth="1"/>
    <col min="1028" max="1028" width="10.875" style="5" customWidth="1"/>
    <col min="1029" max="1029" width="27.125" style="5" customWidth="1"/>
    <col min="1030" max="1030" width="12.625" style="5" customWidth="1"/>
    <col min="1031" max="1031" width="12.875" style="5" customWidth="1"/>
    <col min="1032" max="1032" width="11.875" style="5" customWidth="1"/>
    <col min="1033" max="1033" width="13.875" style="5" customWidth="1"/>
    <col min="1034" max="1034" width="12.625" style="5" customWidth="1"/>
    <col min="1035" max="1035" width="15.875" style="5" customWidth="1"/>
    <col min="1036" max="1280" width="8.875" style="5"/>
    <col min="1281" max="1281" width="5" style="5" customWidth="1"/>
    <col min="1282" max="1282" width="25" style="5" customWidth="1"/>
    <col min="1283" max="1283" width="11.5" style="5" customWidth="1"/>
    <col min="1284" max="1284" width="10.875" style="5" customWidth="1"/>
    <col min="1285" max="1285" width="27.125" style="5" customWidth="1"/>
    <col min="1286" max="1286" width="12.625" style="5" customWidth="1"/>
    <col min="1287" max="1287" width="12.875" style="5" customWidth="1"/>
    <col min="1288" max="1288" width="11.875" style="5" customWidth="1"/>
    <col min="1289" max="1289" width="13.875" style="5" customWidth="1"/>
    <col min="1290" max="1290" width="12.625" style="5" customWidth="1"/>
    <col min="1291" max="1291" width="15.875" style="5" customWidth="1"/>
    <col min="1292" max="1536" width="8.875" style="5"/>
    <col min="1537" max="1537" width="5" style="5" customWidth="1"/>
    <col min="1538" max="1538" width="25" style="5" customWidth="1"/>
    <col min="1539" max="1539" width="11.5" style="5" customWidth="1"/>
    <col min="1540" max="1540" width="10.875" style="5" customWidth="1"/>
    <col min="1541" max="1541" width="27.125" style="5" customWidth="1"/>
    <col min="1542" max="1542" width="12.625" style="5" customWidth="1"/>
    <col min="1543" max="1543" width="12.875" style="5" customWidth="1"/>
    <col min="1544" max="1544" width="11.875" style="5" customWidth="1"/>
    <col min="1545" max="1545" width="13.875" style="5" customWidth="1"/>
    <col min="1546" max="1546" width="12.625" style="5" customWidth="1"/>
    <col min="1547" max="1547" width="15.875" style="5" customWidth="1"/>
    <col min="1548" max="1792" width="8.875" style="5"/>
    <col min="1793" max="1793" width="5" style="5" customWidth="1"/>
    <col min="1794" max="1794" width="25" style="5" customWidth="1"/>
    <col min="1795" max="1795" width="11.5" style="5" customWidth="1"/>
    <col min="1796" max="1796" width="10.875" style="5" customWidth="1"/>
    <col min="1797" max="1797" width="27.125" style="5" customWidth="1"/>
    <col min="1798" max="1798" width="12.625" style="5" customWidth="1"/>
    <col min="1799" max="1799" width="12.875" style="5" customWidth="1"/>
    <col min="1800" max="1800" width="11.875" style="5" customWidth="1"/>
    <col min="1801" max="1801" width="13.875" style="5" customWidth="1"/>
    <col min="1802" max="1802" width="12.625" style="5" customWidth="1"/>
    <col min="1803" max="1803" width="15.875" style="5" customWidth="1"/>
    <col min="1804" max="2048" width="8.875" style="5"/>
    <col min="2049" max="2049" width="5" style="5" customWidth="1"/>
    <col min="2050" max="2050" width="25" style="5" customWidth="1"/>
    <col min="2051" max="2051" width="11.5" style="5" customWidth="1"/>
    <col min="2052" max="2052" width="10.875" style="5" customWidth="1"/>
    <col min="2053" max="2053" width="27.125" style="5" customWidth="1"/>
    <col min="2054" max="2054" width="12.625" style="5" customWidth="1"/>
    <col min="2055" max="2055" width="12.875" style="5" customWidth="1"/>
    <col min="2056" max="2056" width="11.875" style="5" customWidth="1"/>
    <col min="2057" max="2057" width="13.875" style="5" customWidth="1"/>
    <col min="2058" max="2058" width="12.625" style="5" customWidth="1"/>
    <col min="2059" max="2059" width="15.875" style="5" customWidth="1"/>
    <col min="2060" max="2304" width="8.875" style="5"/>
    <col min="2305" max="2305" width="5" style="5" customWidth="1"/>
    <col min="2306" max="2306" width="25" style="5" customWidth="1"/>
    <col min="2307" max="2307" width="11.5" style="5" customWidth="1"/>
    <col min="2308" max="2308" width="10.875" style="5" customWidth="1"/>
    <col min="2309" max="2309" width="27.125" style="5" customWidth="1"/>
    <col min="2310" max="2310" width="12.625" style="5" customWidth="1"/>
    <col min="2311" max="2311" width="12.875" style="5" customWidth="1"/>
    <col min="2312" max="2312" width="11.875" style="5" customWidth="1"/>
    <col min="2313" max="2313" width="13.875" style="5" customWidth="1"/>
    <col min="2314" max="2314" width="12.625" style="5" customWidth="1"/>
    <col min="2315" max="2315" width="15.875" style="5" customWidth="1"/>
    <col min="2316" max="2560" width="8.875" style="5"/>
    <col min="2561" max="2561" width="5" style="5" customWidth="1"/>
    <col min="2562" max="2562" width="25" style="5" customWidth="1"/>
    <col min="2563" max="2563" width="11.5" style="5" customWidth="1"/>
    <col min="2564" max="2564" width="10.875" style="5" customWidth="1"/>
    <col min="2565" max="2565" width="27.125" style="5" customWidth="1"/>
    <col min="2566" max="2566" width="12.625" style="5" customWidth="1"/>
    <col min="2567" max="2567" width="12.875" style="5" customWidth="1"/>
    <col min="2568" max="2568" width="11.875" style="5" customWidth="1"/>
    <col min="2569" max="2569" width="13.875" style="5" customWidth="1"/>
    <col min="2570" max="2570" width="12.625" style="5" customWidth="1"/>
    <col min="2571" max="2571" width="15.875" style="5" customWidth="1"/>
    <col min="2572" max="2816" width="8.875" style="5"/>
    <col min="2817" max="2817" width="5" style="5" customWidth="1"/>
    <col min="2818" max="2818" width="25" style="5" customWidth="1"/>
    <col min="2819" max="2819" width="11.5" style="5" customWidth="1"/>
    <col min="2820" max="2820" width="10.875" style="5" customWidth="1"/>
    <col min="2821" max="2821" width="27.125" style="5" customWidth="1"/>
    <col min="2822" max="2822" width="12.625" style="5" customWidth="1"/>
    <col min="2823" max="2823" width="12.875" style="5" customWidth="1"/>
    <col min="2824" max="2824" width="11.875" style="5" customWidth="1"/>
    <col min="2825" max="2825" width="13.875" style="5" customWidth="1"/>
    <col min="2826" max="2826" width="12.625" style="5" customWidth="1"/>
    <col min="2827" max="2827" width="15.875" style="5" customWidth="1"/>
    <col min="2828" max="3072" width="8.875" style="5"/>
    <col min="3073" max="3073" width="5" style="5" customWidth="1"/>
    <col min="3074" max="3074" width="25" style="5" customWidth="1"/>
    <col min="3075" max="3075" width="11.5" style="5" customWidth="1"/>
    <col min="3076" max="3076" width="10.875" style="5" customWidth="1"/>
    <col min="3077" max="3077" width="27.125" style="5" customWidth="1"/>
    <col min="3078" max="3078" width="12.625" style="5" customWidth="1"/>
    <col min="3079" max="3079" width="12.875" style="5" customWidth="1"/>
    <col min="3080" max="3080" width="11.875" style="5" customWidth="1"/>
    <col min="3081" max="3081" width="13.875" style="5" customWidth="1"/>
    <col min="3082" max="3082" width="12.625" style="5" customWidth="1"/>
    <col min="3083" max="3083" width="15.875" style="5" customWidth="1"/>
    <col min="3084" max="3328" width="8.875" style="5"/>
    <col min="3329" max="3329" width="5" style="5" customWidth="1"/>
    <col min="3330" max="3330" width="25" style="5" customWidth="1"/>
    <col min="3331" max="3331" width="11.5" style="5" customWidth="1"/>
    <col min="3332" max="3332" width="10.875" style="5" customWidth="1"/>
    <col min="3333" max="3333" width="27.125" style="5" customWidth="1"/>
    <col min="3334" max="3334" width="12.625" style="5" customWidth="1"/>
    <col min="3335" max="3335" width="12.875" style="5" customWidth="1"/>
    <col min="3336" max="3336" width="11.875" style="5" customWidth="1"/>
    <col min="3337" max="3337" width="13.875" style="5" customWidth="1"/>
    <col min="3338" max="3338" width="12.625" style="5" customWidth="1"/>
    <col min="3339" max="3339" width="15.875" style="5" customWidth="1"/>
    <col min="3340" max="3584" width="8.875" style="5"/>
    <col min="3585" max="3585" width="5" style="5" customWidth="1"/>
    <col min="3586" max="3586" width="25" style="5" customWidth="1"/>
    <col min="3587" max="3587" width="11.5" style="5" customWidth="1"/>
    <col min="3588" max="3588" width="10.875" style="5" customWidth="1"/>
    <col min="3589" max="3589" width="27.125" style="5" customWidth="1"/>
    <col min="3590" max="3590" width="12.625" style="5" customWidth="1"/>
    <col min="3591" max="3591" width="12.875" style="5" customWidth="1"/>
    <col min="3592" max="3592" width="11.875" style="5" customWidth="1"/>
    <col min="3593" max="3593" width="13.875" style="5" customWidth="1"/>
    <col min="3594" max="3594" width="12.625" style="5" customWidth="1"/>
    <col min="3595" max="3595" width="15.875" style="5" customWidth="1"/>
    <col min="3596" max="3840" width="8.875" style="5"/>
    <col min="3841" max="3841" width="5" style="5" customWidth="1"/>
    <col min="3842" max="3842" width="25" style="5" customWidth="1"/>
    <col min="3843" max="3843" width="11.5" style="5" customWidth="1"/>
    <col min="3844" max="3844" width="10.875" style="5" customWidth="1"/>
    <col min="3845" max="3845" width="27.125" style="5" customWidth="1"/>
    <col min="3846" max="3846" width="12.625" style="5" customWidth="1"/>
    <col min="3847" max="3847" width="12.875" style="5" customWidth="1"/>
    <col min="3848" max="3848" width="11.875" style="5" customWidth="1"/>
    <col min="3849" max="3849" width="13.875" style="5" customWidth="1"/>
    <col min="3850" max="3850" width="12.625" style="5" customWidth="1"/>
    <col min="3851" max="3851" width="15.875" style="5" customWidth="1"/>
    <col min="3852" max="4096" width="8.875" style="5"/>
    <col min="4097" max="4097" width="5" style="5" customWidth="1"/>
    <col min="4098" max="4098" width="25" style="5" customWidth="1"/>
    <col min="4099" max="4099" width="11.5" style="5" customWidth="1"/>
    <col min="4100" max="4100" width="10.875" style="5" customWidth="1"/>
    <col min="4101" max="4101" width="27.125" style="5" customWidth="1"/>
    <col min="4102" max="4102" width="12.625" style="5" customWidth="1"/>
    <col min="4103" max="4103" width="12.875" style="5" customWidth="1"/>
    <col min="4104" max="4104" width="11.875" style="5" customWidth="1"/>
    <col min="4105" max="4105" width="13.875" style="5" customWidth="1"/>
    <col min="4106" max="4106" width="12.625" style="5" customWidth="1"/>
    <col min="4107" max="4107" width="15.875" style="5" customWidth="1"/>
    <col min="4108" max="4352" width="8.875" style="5"/>
    <col min="4353" max="4353" width="5" style="5" customWidth="1"/>
    <col min="4354" max="4354" width="25" style="5" customWidth="1"/>
    <col min="4355" max="4355" width="11.5" style="5" customWidth="1"/>
    <col min="4356" max="4356" width="10.875" style="5" customWidth="1"/>
    <col min="4357" max="4357" width="27.125" style="5" customWidth="1"/>
    <col min="4358" max="4358" width="12.625" style="5" customWidth="1"/>
    <col min="4359" max="4359" width="12.875" style="5" customWidth="1"/>
    <col min="4360" max="4360" width="11.875" style="5" customWidth="1"/>
    <col min="4361" max="4361" width="13.875" style="5" customWidth="1"/>
    <col min="4362" max="4362" width="12.625" style="5" customWidth="1"/>
    <col min="4363" max="4363" width="15.875" style="5" customWidth="1"/>
    <col min="4364" max="4608" width="8.875" style="5"/>
    <col min="4609" max="4609" width="5" style="5" customWidth="1"/>
    <col min="4610" max="4610" width="25" style="5" customWidth="1"/>
    <col min="4611" max="4611" width="11.5" style="5" customWidth="1"/>
    <col min="4612" max="4612" width="10.875" style="5" customWidth="1"/>
    <col min="4613" max="4613" width="27.125" style="5" customWidth="1"/>
    <col min="4614" max="4614" width="12.625" style="5" customWidth="1"/>
    <col min="4615" max="4615" width="12.875" style="5" customWidth="1"/>
    <col min="4616" max="4616" width="11.875" style="5" customWidth="1"/>
    <col min="4617" max="4617" width="13.875" style="5" customWidth="1"/>
    <col min="4618" max="4618" width="12.625" style="5" customWidth="1"/>
    <col min="4619" max="4619" width="15.875" style="5" customWidth="1"/>
    <col min="4620" max="4864" width="8.875" style="5"/>
    <col min="4865" max="4865" width="5" style="5" customWidth="1"/>
    <col min="4866" max="4866" width="25" style="5" customWidth="1"/>
    <col min="4867" max="4867" width="11.5" style="5" customWidth="1"/>
    <col min="4868" max="4868" width="10.875" style="5" customWidth="1"/>
    <col min="4869" max="4869" width="27.125" style="5" customWidth="1"/>
    <col min="4870" max="4870" width="12.625" style="5" customWidth="1"/>
    <col min="4871" max="4871" width="12.875" style="5" customWidth="1"/>
    <col min="4872" max="4872" width="11.875" style="5" customWidth="1"/>
    <col min="4873" max="4873" width="13.875" style="5" customWidth="1"/>
    <col min="4874" max="4874" width="12.625" style="5" customWidth="1"/>
    <col min="4875" max="4875" width="15.875" style="5" customWidth="1"/>
    <col min="4876" max="5120" width="8.875" style="5"/>
    <col min="5121" max="5121" width="5" style="5" customWidth="1"/>
    <col min="5122" max="5122" width="25" style="5" customWidth="1"/>
    <col min="5123" max="5123" width="11.5" style="5" customWidth="1"/>
    <col min="5124" max="5124" width="10.875" style="5" customWidth="1"/>
    <col min="5125" max="5125" width="27.125" style="5" customWidth="1"/>
    <col min="5126" max="5126" width="12.625" style="5" customWidth="1"/>
    <col min="5127" max="5127" width="12.875" style="5" customWidth="1"/>
    <col min="5128" max="5128" width="11.875" style="5" customWidth="1"/>
    <col min="5129" max="5129" width="13.875" style="5" customWidth="1"/>
    <col min="5130" max="5130" width="12.625" style="5" customWidth="1"/>
    <col min="5131" max="5131" width="15.875" style="5" customWidth="1"/>
    <col min="5132" max="5376" width="8.875" style="5"/>
    <col min="5377" max="5377" width="5" style="5" customWidth="1"/>
    <col min="5378" max="5378" width="25" style="5" customWidth="1"/>
    <col min="5379" max="5379" width="11.5" style="5" customWidth="1"/>
    <col min="5380" max="5380" width="10.875" style="5" customWidth="1"/>
    <col min="5381" max="5381" width="27.125" style="5" customWidth="1"/>
    <col min="5382" max="5382" width="12.625" style="5" customWidth="1"/>
    <col min="5383" max="5383" width="12.875" style="5" customWidth="1"/>
    <col min="5384" max="5384" width="11.875" style="5" customWidth="1"/>
    <col min="5385" max="5385" width="13.875" style="5" customWidth="1"/>
    <col min="5386" max="5386" width="12.625" style="5" customWidth="1"/>
    <col min="5387" max="5387" width="15.875" style="5" customWidth="1"/>
    <col min="5388" max="5632" width="8.875" style="5"/>
    <col min="5633" max="5633" width="5" style="5" customWidth="1"/>
    <col min="5634" max="5634" width="25" style="5" customWidth="1"/>
    <col min="5635" max="5635" width="11.5" style="5" customWidth="1"/>
    <col min="5636" max="5636" width="10.875" style="5" customWidth="1"/>
    <col min="5637" max="5637" width="27.125" style="5" customWidth="1"/>
    <col min="5638" max="5638" width="12.625" style="5" customWidth="1"/>
    <col min="5639" max="5639" width="12.875" style="5" customWidth="1"/>
    <col min="5640" max="5640" width="11.875" style="5" customWidth="1"/>
    <col min="5641" max="5641" width="13.875" style="5" customWidth="1"/>
    <col min="5642" max="5642" width="12.625" style="5" customWidth="1"/>
    <col min="5643" max="5643" width="15.875" style="5" customWidth="1"/>
    <col min="5644" max="5888" width="8.875" style="5"/>
    <col min="5889" max="5889" width="5" style="5" customWidth="1"/>
    <col min="5890" max="5890" width="25" style="5" customWidth="1"/>
    <col min="5891" max="5891" width="11.5" style="5" customWidth="1"/>
    <col min="5892" max="5892" width="10.875" style="5" customWidth="1"/>
    <col min="5893" max="5893" width="27.125" style="5" customWidth="1"/>
    <col min="5894" max="5894" width="12.625" style="5" customWidth="1"/>
    <col min="5895" max="5895" width="12.875" style="5" customWidth="1"/>
    <col min="5896" max="5896" width="11.875" style="5" customWidth="1"/>
    <col min="5897" max="5897" width="13.875" style="5" customWidth="1"/>
    <col min="5898" max="5898" width="12.625" style="5" customWidth="1"/>
    <col min="5899" max="5899" width="15.875" style="5" customWidth="1"/>
    <col min="5900" max="6144" width="8.875" style="5"/>
    <col min="6145" max="6145" width="5" style="5" customWidth="1"/>
    <col min="6146" max="6146" width="25" style="5" customWidth="1"/>
    <col min="6147" max="6147" width="11.5" style="5" customWidth="1"/>
    <col min="6148" max="6148" width="10.875" style="5" customWidth="1"/>
    <col min="6149" max="6149" width="27.125" style="5" customWidth="1"/>
    <col min="6150" max="6150" width="12.625" style="5" customWidth="1"/>
    <col min="6151" max="6151" width="12.875" style="5" customWidth="1"/>
    <col min="6152" max="6152" width="11.875" style="5" customWidth="1"/>
    <col min="6153" max="6153" width="13.875" style="5" customWidth="1"/>
    <col min="6154" max="6154" width="12.625" style="5" customWidth="1"/>
    <col min="6155" max="6155" width="15.875" style="5" customWidth="1"/>
    <col min="6156" max="6400" width="8.875" style="5"/>
    <col min="6401" max="6401" width="5" style="5" customWidth="1"/>
    <col min="6402" max="6402" width="25" style="5" customWidth="1"/>
    <col min="6403" max="6403" width="11.5" style="5" customWidth="1"/>
    <col min="6404" max="6404" width="10.875" style="5" customWidth="1"/>
    <col min="6405" max="6405" width="27.125" style="5" customWidth="1"/>
    <col min="6406" max="6406" width="12.625" style="5" customWidth="1"/>
    <col min="6407" max="6407" width="12.875" style="5" customWidth="1"/>
    <col min="6408" max="6408" width="11.875" style="5" customWidth="1"/>
    <col min="6409" max="6409" width="13.875" style="5" customWidth="1"/>
    <col min="6410" max="6410" width="12.625" style="5" customWidth="1"/>
    <col min="6411" max="6411" width="15.875" style="5" customWidth="1"/>
    <col min="6412" max="6656" width="8.875" style="5"/>
    <col min="6657" max="6657" width="5" style="5" customWidth="1"/>
    <col min="6658" max="6658" width="25" style="5" customWidth="1"/>
    <col min="6659" max="6659" width="11.5" style="5" customWidth="1"/>
    <col min="6660" max="6660" width="10.875" style="5" customWidth="1"/>
    <col min="6661" max="6661" width="27.125" style="5" customWidth="1"/>
    <col min="6662" max="6662" width="12.625" style="5" customWidth="1"/>
    <col min="6663" max="6663" width="12.875" style="5" customWidth="1"/>
    <col min="6664" max="6664" width="11.875" style="5" customWidth="1"/>
    <col min="6665" max="6665" width="13.875" style="5" customWidth="1"/>
    <col min="6666" max="6666" width="12.625" style="5" customWidth="1"/>
    <col min="6667" max="6667" width="15.875" style="5" customWidth="1"/>
    <col min="6668" max="6912" width="8.875" style="5"/>
    <col min="6913" max="6913" width="5" style="5" customWidth="1"/>
    <col min="6914" max="6914" width="25" style="5" customWidth="1"/>
    <col min="6915" max="6915" width="11.5" style="5" customWidth="1"/>
    <col min="6916" max="6916" width="10.875" style="5" customWidth="1"/>
    <col min="6917" max="6917" width="27.125" style="5" customWidth="1"/>
    <col min="6918" max="6918" width="12.625" style="5" customWidth="1"/>
    <col min="6919" max="6919" width="12.875" style="5" customWidth="1"/>
    <col min="6920" max="6920" width="11.875" style="5" customWidth="1"/>
    <col min="6921" max="6921" width="13.875" style="5" customWidth="1"/>
    <col min="6922" max="6922" width="12.625" style="5" customWidth="1"/>
    <col min="6923" max="6923" width="15.875" style="5" customWidth="1"/>
    <col min="6924" max="7168" width="8.875" style="5"/>
    <col min="7169" max="7169" width="5" style="5" customWidth="1"/>
    <col min="7170" max="7170" width="25" style="5" customWidth="1"/>
    <col min="7171" max="7171" width="11.5" style="5" customWidth="1"/>
    <col min="7172" max="7172" width="10.875" style="5" customWidth="1"/>
    <col min="7173" max="7173" width="27.125" style="5" customWidth="1"/>
    <col min="7174" max="7174" width="12.625" style="5" customWidth="1"/>
    <col min="7175" max="7175" width="12.875" style="5" customWidth="1"/>
    <col min="7176" max="7176" width="11.875" style="5" customWidth="1"/>
    <col min="7177" max="7177" width="13.875" style="5" customWidth="1"/>
    <col min="7178" max="7178" width="12.625" style="5" customWidth="1"/>
    <col min="7179" max="7179" width="15.875" style="5" customWidth="1"/>
    <col min="7180" max="7424" width="8.875" style="5"/>
    <col min="7425" max="7425" width="5" style="5" customWidth="1"/>
    <col min="7426" max="7426" width="25" style="5" customWidth="1"/>
    <col min="7427" max="7427" width="11.5" style="5" customWidth="1"/>
    <col min="7428" max="7428" width="10.875" style="5" customWidth="1"/>
    <col min="7429" max="7429" width="27.125" style="5" customWidth="1"/>
    <col min="7430" max="7430" width="12.625" style="5" customWidth="1"/>
    <col min="7431" max="7431" width="12.875" style="5" customWidth="1"/>
    <col min="7432" max="7432" width="11.875" style="5" customWidth="1"/>
    <col min="7433" max="7433" width="13.875" style="5" customWidth="1"/>
    <col min="7434" max="7434" width="12.625" style="5" customWidth="1"/>
    <col min="7435" max="7435" width="15.875" style="5" customWidth="1"/>
    <col min="7436" max="7680" width="8.875" style="5"/>
    <col min="7681" max="7681" width="5" style="5" customWidth="1"/>
    <col min="7682" max="7682" width="25" style="5" customWidth="1"/>
    <col min="7683" max="7683" width="11.5" style="5" customWidth="1"/>
    <col min="7684" max="7684" width="10.875" style="5" customWidth="1"/>
    <col min="7685" max="7685" width="27.125" style="5" customWidth="1"/>
    <col min="7686" max="7686" width="12.625" style="5" customWidth="1"/>
    <col min="7687" max="7687" width="12.875" style="5" customWidth="1"/>
    <col min="7688" max="7688" width="11.875" style="5" customWidth="1"/>
    <col min="7689" max="7689" width="13.875" style="5" customWidth="1"/>
    <col min="7690" max="7690" width="12.625" style="5" customWidth="1"/>
    <col min="7691" max="7691" width="15.875" style="5" customWidth="1"/>
    <col min="7692" max="7936" width="8.875" style="5"/>
    <col min="7937" max="7937" width="5" style="5" customWidth="1"/>
    <col min="7938" max="7938" width="25" style="5" customWidth="1"/>
    <col min="7939" max="7939" width="11.5" style="5" customWidth="1"/>
    <col min="7940" max="7940" width="10.875" style="5" customWidth="1"/>
    <col min="7941" max="7941" width="27.125" style="5" customWidth="1"/>
    <col min="7942" max="7942" width="12.625" style="5" customWidth="1"/>
    <col min="7943" max="7943" width="12.875" style="5" customWidth="1"/>
    <col min="7944" max="7944" width="11.875" style="5" customWidth="1"/>
    <col min="7945" max="7945" width="13.875" style="5" customWidth="1"/>
    <col min="7946" max="7946" width="12.625" style="5" customWidth="1"/>
    <col min="7947" max="7947" width="15.875" style="5" customWidth="1"/>
    <col min="7948" max="8192" width="8.875" style="5"/>
    <col min="8193" max="8193" width="5" style="5" customWidth="1"/>
    <col min="8194" max="8194" width="25" style="5" customWidth="1"/>
    <col min="8195" max="8195" width="11.5" style="5" customWidth="1"/>
    <col min="8196" max="8196" width="10.875" style="5" customWidth="1"/>
    <col min="8197" max="8197" width="27.125" style="5" customWidth="1"/>
    <col min="8198" max="8198" width="12.625" style="5" customWidth="1"/>
    <col min="8199" max="8199" width="12.875" style="5" customWidth="1"/>
    <col min="8200" max="8200" width="11.875" style="5" customWidth="1"/>
    <col min="8201" max="8201" width="13.875" style="5" customWidth="1"/>
    <col min="8202" max="8202" width="12.625" style="5" customWidth="1"/>
    <col min="8203" max="8203" width="15.875" style="5" customWidth="1"/>
    <col min="8204" max="8448" width="8.875" style="5"/>
    <col min="8449" max="8449" width="5" style="5" customWidth="1"/>
    <col min="8450" max="8450" width="25" style="5" customWidth="1"/>
    <col min="8451" max="8451" width="11.5" style="5" customWidth="1"/>
    <col min="8452" max="8452" width="10.875" style="5" customWidth="1"/>
    <col min="8453" max="8453" width="27.125" style="5" customWidth="1"/>
    <col min="8454" max="8454" width="12.625" style="5" customWidth="1"/>
    <col min="8455" max="8455" width="12.875" style="5" customWidth="1"/>
    <col min="8456" max="8456" width="11.875" style="5" customWidth="1"/>
    <col min="8457" max="8457" width="13.875" style="5" customWidth="1"/>
    <col min="8458" max="8458" width="12.625" style="5" customWidth="1"/>
    <col min="8459" max="8459" width="15.875" style="5" customWidth="1"/>
    <col min="8460" max="8704" width="8.875" style="5"/>
    <col min="8705" max="8705" width="5" style="5" customWidth="1"/>
    <col min="8706" max="8706" width="25" style="5" customWidth="1"/>
    <col min="8707" max="8707" width="11.5" style="5" customWidth="1"/>
    <col min="8708" max="8708" width="10.875" style="5" customWidth="1"/>
    <col min="8709" max="8709" width="27.125" style="5" customWidth="1"/>
    <col min="8710" max="8710" width="12.625" style="5" customWidth="1"/>
    <col min="8711" max="8711" width="12.875" style="5" customWidth="1"/>
    <col min="8712" max="8712" width="11.875" style="5" customWidth="1"/>
    <col min="8713" max="8713" width="13.875" style="5" customWidth="1"/>
    <col min="8714" max="8714" width="12.625" style="5" customWidth="1"/>
    <col min="8715" max="8715" width="15.875" style="5" customWidth="1"/>
    <col min="8716" max="8960" width="8.875" style="5"/>
    <col min="8961" max="8961" width="5" style="5" customWidth="1"/>
    <col min="8962" max="8962" width="25" style="5" customWidth="1"/>
    <col min="8963" max="8963" width="11.5" style="5" customWidth="1"/>
    <col min="8964" max="8964" width="10.875" style="5" customWidth="1"/>
    <col min="8965" max="8965" width="27.125" style="5" customWidth="1"/>
    <col min="8966" max="8966" width="12.625" style="5" customWidth="1"/>
    <col min="8967" max="8967" width="12.875" style="5" customWidth="1"/>
    <col min="8968" max="8968" width="11.875" style="5" customWidth="1"/>
    <col min="8969" max="8969" width="13.875" style="5" customWidth="1"/>
    <col min="8970" max="8970" width="12.625" style="5" customWidth="1"/>
    <col min="8971" max="8971" width="15.875" style="5" customWidth="1"/>
    <col min="8972" max="9216" width="8.875" style="5"/>
    <col min="9217" max="9217" width="5" style="5" customWidth="1"/>
    <col min="9218" max="9218" width="25" style="5" customWidth="1"/>
    <col min="9219" max="9219" width="11.5" style="5" customWidth="1"/>
    <col min="9220" max="9220" width="10.875" style="5" customWidth="1"/>
    <col min="9221" max="9221" width="27.125" style="5" customWidth="1"/>
    <col min="9222" max="9222" width="12.625" style="5" customWidth="1"/>
    <col min="9223" max="9223" width="12.875" style="5" customWidth="1"/>
    <col min="9224" max="9224" width="11.875" style="5" customWidth="1"/>
    <col min="9225" max="9225" width="13.875" style="5" customWidth="1"/>
    <col min="9226" max="9226" width="12.625" style="5" customWidth="1"/>
    <col min="9227" max="9227" width="15.875" style="5" customWidth="1"/>
    <col min="9228" max="9472" width="8.875" style="5"/>
    <col min="9473" max="9473" width="5" style="5" customWidth="1"/>
    <col min="9474" max="9474" width="25" style="5" customWidth="1"/>
    <col min="9475" max="9475" width="11.5" style="5" customWidth="1"/>
    <col min="9476" max="9476" width="10.875" style="5" customWidth="1"/>
    <col min="9477" max="9477" width="27.125" style="5" customWidth="1"/>
    <col min="9478" max="9478" width="12.625" style="5" customWidth="1"/>
    <col min="9479" max="9479" width="12.875" style="5" customWidth="1"/>
    <col min="9480" max="9480" width="11.875" style="5" customWidth="1"/>
    <col min="9481" max="9481" width="13.875" style="5" customWidth="1"/>
    <col min="9482" max="9482" width="12.625" style="5" customWidth="1"/>
    <col min="9483" max="9483" width="15.875" style="5" customWidth="1"/>
    <col min="9484" max="9728" width="8.875" style="5"/>
    <col min="9729" max="9729" width="5" style="5" customWidth="1"/>
    <col min="9730" max="9730" width="25" style="5" customWidth="1"/>
    <col min="9731" max="9731" width="11.5" style="5" customWidth="1"/>
    <col min="9732" max="9732" width="10.875" style="5" customWidth="1"/>
    <col min="9733" max="9733" width="27.125" style="5" customWidth="1"/>
    <col min="9734" max="9734" width="12.625" style="5" customWidth="1"/>
    <col min="9735" max="9735" width="12.875" style="5" customWidth="1"/>
    <col min="9736" max="9736" width="11.875" style="5" customWidth="1"/>
    <col min="9737" max="9737" width="13.875" style="5" customWidth="1"/>
    <col min="9738" max="9738" width="12.625" style="5" customWidth="1"/>
    <col min="9739" max="9739" width="15.875" style="5" customWidth="1"/>
    <col min="9740" max="9984" width="8.875" style="5"/>
    <col min="9985" max="9985" width="5" style="5" customWidth="1"/>
    <col min="9986" max="9986" width="25" style="5" customWidth="1"/>
    <col min="9987" max="9987" width="11.5" style="5" customWidth="1"/>
    <col min="9988" max="9988" width="10.875" style="5" customWidth="1"/>
    <col min="9989" max="9989" width="27.125" style="5" customWidth="1"/>
    <col min="9990" max="9990" width="12.625" style="5" customWidth="1"/>
    <col min="9991" max="9991" width="12.875" style="5" customWidth="1"/>
    <col min="9992" max="9992" width="11.875" style="5" customWidth="1"/>
    <col min="9993" max="9993" width="13.875" style="5" customWidth="1"/>
    <col min="9994" max="9994" width="12.625" style="5" customWidth="1"/>
    <col min="9995" max="9995" width="15.875" style="5" customWidth="1"/>
    <col min="9996" max="10240" width="8.875" style="5"/>
    <col min="10241" max="10241" width="5" style="5" customWidth="1"/>
    <col min="10242" max="10242" width="25" style="5" customWidth="1"/>
    <col min="10243" max="10243" width="11.5" style="5" customWidth="1"/>
    <col min="10244" max="10244" width="10.875" style="5" customWidth="1"/>
    <col min="10245" max="10245" width="27.125" style="5" customWidth="1"/>
    <col min="10246" max="10246" width="12.625" style="5" customWidth="1"/>
    <col min="10247" max="10247" width="12.875" style="5" customWidth="1"/>
    <col min="10248" max="10248" width="11.875" style="5" customWidth="1"/>
    <col min="10249" max="10249" width="13.875" style="5" customWidth="1"/>
    <col min="10250" max="10250" width="12.625" style="5" customWidth="1"/>
    <col min="10251" max="10251" width="15.875" style="5" customWidth="1"/>
    <col min="10252" max="10496" width="8.875" style="5"/>
    <col min="10497" max="10497" width="5" style="5" customWidth="1"/>
    <col min="10498" max="10498" width="25" style="5" customWidth="1"/>
    <col min="10499" max="10499" width="11.5" style="5" customWidth="1"/>
    <col min="10500" max="10500" width="10.875" style="5" customWidth="1"/>
    <col min="10501" max="10501" width="27.125" style="5" customWidth="1"/>
    <col min="10502" max="10502" width="12.625" style="5" customWidth="1"/>
    <col min="10503" max="10503" width="12.875" style="5" customWidth="1"/>
    <col min="10504" max="10504" width="11.875" style="5" customWidth="1"/>
    <col min="10505" max="10505" width="13.875" style="5" customWidth="1"/>
    <col min="10506" max="10506" width="12.625" style="5" customWidth="1"/>
    <col min="10507" max="10507" width="15.875" style="5" customWidth="1"/>
    <col min="10508" max="10752" width="8.875" style="5"/>
    <col min="10753" max="10753" width="5" style="5" customWidth="1"/>
    <col min="10754" max="10754" width="25" style="5" customWidth="1"/>
    <col min="10755" max="10755" width="11.5" style="5" customWidth="1"/>
    <col min="10756" max="10756" width="10.875" style="5" customWidth="1"/>
    <col min="10757" max="10757" width="27.125" style="5" customWidth="1"/>
    <col min="10758" max="10758" width="12.625" style="5" customWidth="1"/>
    <col min="10759" max="10759" width="12.875" style="5" customWidth="1"/>
    <col min="10760" max="10760" width="11.875" style="5" customWidth="1"/>
    <col min="10761" max="10761" width="13.875" style="5" customWidth="1"/>
    <col min="10762" max="10762" width="12.625" style="5" customWidth="1"/>
    <col min="10763" max="10763" width="15.875" style="5" customWidth="1"/>
    <col min="10764" max="11008" width="8.875" style="5"/>
    <col min="11009" max="11009" width="5" style="5" customWidth="1"/>
    <col min="11010" max="11010" width="25" style="5" customWidth="1"/>
    <col min="11011" max="11011" width="11.5" style="5" customWidth="1"/>
    <col min="11012" max="11012" width="10.875" style="5" customWidth="1"/>
    <col min="11013" max="11013" width="27.125" style="5" customWidth="1"/>
    <col min="11014" max="11014" width="12.625" style="5" customWidth="1"/>
    <col min="11015" max="11015" width="12.875" style="5" customWidth="1"/>
    <col min="11016" max="11016" width="11.875" style="5" customWidth="1"/>
    <col min="11017" max="11017" width="13.875" style="5" customWidth="1"/>
    <col min="11018" max="11018" width="12.625" style="5" customWidth="1"/>
    <col min="11019" max="11019" width="15.875" style="5" customWidth="1"/>
    <col min="11020" max="11264" width="8.875" style="5"/>
    <col min="11265" max="11265" width="5" style="5" customWidth="1"/>
    <col min="11266" max="11266" width="25" style="5" customWidth="1"/>
    <col min="11267" max="11267" width="11.5" style="5" customWidth="1"/>
    <col min="11268" max="11268" width="10.875" style="5" customWidth="1"/>
    <col min="11269" max="11269" width="27.125" style="5" customWidth="1"/>
    <col min="11270" max="11270" width="12.625" style="5" customWidth="1"/>
    <col min="11271" max="11271" width="12.875" style="5" customWidth="1"/>
    <col min="11272" max="11272" width="11.875" style="5" customWidth="1"/>
    <col min="11273" max="11273" width="13.875" style="5" customWidth="1"/>
    <col min="11274" max="11274" width="12.625" style="5" customWidth="1"/>
    <col min="11275" max="11275" width="15.875" style="5" customWidth="1"/>
    <col min="11276" max="11520" width="8.875" style="5"/>
    <col min="11521" max="11521" width="5" style="5" customWidth="1"/>
    <col min="11522" max="11522" width="25" style="5" customWidth="1"/>
    <col min="11523" max="11523" width="11.5" style="5" customWidth="1"/>
    <col min="11524" max="11524" width="10.875" style="5" customWidth="1"/>
    <col min="11525" max="11525" width="27.125" style="5" customWidth="1"/>
    <col min="11526" max="11526" width="12.625" style="5" customWidth="1"/>
    <col min="11527" max="11527" width="12.875" style="5" customWidth="1"/>
    <col min="11528" max="11528" width="11.875" style="5" customWidth="1"/>
    <col min="11529" max="11529" width="13.875" style="5" customWidth="1"/>
    <col min="11530" max="11530" width="12.625" style="5" customWidth="1"/>
    <col min="11531" max="11531" width="15.875" style="5" customWidth="1"/>
    <col min="11532" max="11776" width="8.875" style="5"/>
    <col min="11777" max="11777" width="5" style="5" customWidth="1"/>
    <col min="11778" max="11778" width="25" style="5" customWidth="1"/>
    <col min="11779" max="11779" width="11.5" style="5" customWidth="1"/>
    <col min="11780" max="11780" width="10.875" style="5" customWidth="1"/>
    <col min="11781" max="11781" width="27.125" style="5" customWidth="1"/>
    <col min="11782" max="11782" width="12.625" style="5" customWidth="1"/>
    <col min="11783" max="11783" width="12.875" style="5" customWidth="1"/>
    <col min="11784" max="11784" width="11.875" style="5" customWidth="1"/>
    <col min="11785" max="11785" width="13.875" style="5" customWidth="1"/>
    <col min="11786" max="11786" width="12.625" style="5" customWidth="1"/>
    <col min="11787" max="11787" width="15.875" style="5" customWidth="1"/>
    <col min="11788" max="12032" width="8.875" style="5"/>
    <col min="12033" max="12033" width="5" style="5" customWidth="1"/>
    <col min="12034" max="12034" width="25" style="5" customWidth="1"/>
    <col min="12035" max="12035" width="11.5" style="5" customWidth="1"/>
    <col min="12036" max="12036" width="10.875" style="5" customWidth="1"/>
    <col min="12037" max="12037" width="27.125" style="5" customWidth="1"/>
    <col min="12038" max="12038" width="12.625" style="5" customWidth="1"/>
    <col min="12039" max="12039" width="12.875" style="5" customWidth="1"/>
    <col min="12040" max="12040" width="11.875" style="5" customWidth="1"/>
    <col min="12041" max="12041" width="13.875" style="5" customWidth="1"/>
    <col min="12042" max="12042" width="12.625" style="5" customWidth="1"/>
    <col min="12043" max="12043" width="15.875" style="5" customWidth="1"/>
    <col min="12044" max="12288" width="8.875" style="5"/>
    <col min="12289" max="12289" width="5" style="5" customWidth="1"/>
    <col min="12290" max="12290" width="25" style="5" customWidth="1"/>
    <col min="12291" max="12291" width="11.5" style="5" customWidth="1"/>
    <col min="12292" max="12292" width="10.875" style="5" customWidth="1"/>
    <col min="12293" max="12293" width="27.125" style="5" customWidth="1"/>
    <col min="12294" max="12294" width="12.625" style="5" customWidth="1"/>
    <col min="12295" max="12295" width="12.875" style="5" customWidth="1"/>
    <col min="12296" max="12296" width="11.875" style="5" customWidth="1"/>
    <col min="12297" max="12297" width="13.875" style="5" customWidth="1"/>
    <col min="12298" max="12298" width="12.625" style="5" customWidth="1"/>
    <col min="12299" max="12299" width="15.875" style="5" customWidth="1"/>
    <col min="12300" max="12544" width="8.875" style="5"/>
    <col min="12545" max="12545" width="5" style="5" customWidth="1"/>
    <col min="12546" max="12546" width="25" style="5" customWidth="1"/>
    <col min="12547" max="12547" width="11.5" style="5" customWidth="1"/>
    <col min="12548" max="12548" width="10.875" style="5" customWidth="1"/>
    <col min="12549" max="12549" width="27.125" style="5" customWidth="1"/>
    <col min="12550" max="12550" width="12.625" style="5" customWidth="1"/>
    <col min="12551" max="12551" width="12.875" style="5" customWidth="1"/>
    <col min="12552" max="12552" width="11.875" style="5" customWidth="1"/>
    <col min="12553" max="12553" width="13.875" style="5" customWidth="1"/>
    <col min="12554" max="12554" width="12.625" style="5" customWidth="1"/>
    <col min="12555" max="12555" width="15.875" style="5" customWidth="1"/>
    <col min="12556" max="12800" width="8.875" style="5"/>
    <col min="12801" max="12801" width="5" style="5" customWidth="1"/>
    <col min="12802" max="12802" width="25" style="5" customWidth="1"/>
    <col min="12803" max="12803" width="11.5" style="5" customWidth="1"/>
    <col min="12804" max="12804" width="10.875" style="5" customWidth="1"/>
    <col min="12805" max="12805" width="27.125" style="5" customWidth="1"/>
    <col min="12806" max="12806" width="12.625" style="5" customWidth="1"/>
    <col min="12807" max="12807" width="12.875" style="5" customWidth="1"/>
    <col min="12808" max="12808" width="11.875" style="5" customWidth="1"/>
    <col min="12809" max="12809" width="13.875" style="5" customWidth="1"/>
    <col min="12810" max="12810" width="12.625" style="5" customWidth="1"/>
    <col min="12811" max="12811" width="15.875" style="5" customWidth="1"/>
    <col min="12812" max="13056" width="8.875" style="5"/>
    <col min="13057" max="13057" width="5" style="5" customWidth="1"/>
    <col min="13058" max="13058" width="25" style="5" customWidth="1"/>
    <col min="13059" max="13059" width="11.5" style="5" customWidth="1"/>
    <col min="13060" max="13060" width="10.875" style="5" customWidth="1"/>
    <col min="13061" max="13061" width="27.125" style="5" customWidth="1"/>
    <col min="13062" max="13062" width="12.625" style="5" customWidth="1"/>
    <col min="13063" max="13063" width="12.875" style="5" customWidth="1"/>
    <col min="13064" max="13064" width="11.875" style="5" customWidth="1"/>
    <col min="13065" max="13065" width="13.875" style="5" customWidth="1"/>
    <col min="13066" max="13066" width="12.625" style="5" customWidth="1"/>
    <col min="13067" max="13067" width="15.875" style="5" customWidth="1"/>
    <col min="13068" max="13312" width="8.875" style="5"/>
    <col min="13313" max="13313" width="5" style="5" customWidth="1"/>
    <col min="13314" max="13314" width="25" style="5" customWidth="1"/>
    <col min="13315" max="13315" width="11.5" style="5" customWidth="1"/>
    <col min="13316" max="13316" width="10.875" style="5" customWidth="1"/>
    <col min="13317" max="13317" width="27.125" style="5" customWidth="1"/>
    <col min="13318" max="13318" width="12.625" style="5" customWidth="1"/>
    <col min="13319" max="13319" width="12.875" style="5" customWidth="1"/>
    <col min="13320" max="13320" width="11.875" style="5" customWidth="1"/>
    <col min="13321" max="13321" width="13.875" style="5" customWidth="1"/>
    <col min="13322" max="13322" width="12.625" style="5" customWidth="1"/>
    <col min="13323" max="13323" width="15.875" style="5" customWidth="1"/>
    <col min="13324" max="13568" width="8.875" style="5"/>
    <col min="13569" max="13569" width="5" style="5" customWidth="1"/>
    <col min="13570" max="13570" width="25" style="5" customWidth="1"/>
    <col min="13571" max="13571" width="11.5" style="5" customWidth="1"/>
    <col min="13572" max="13572" width="10.875" style="5" customWidth="1"/>
    <col min="13573" max="13573" width="27.125" style="5" customWidth="1"/>
    <col min="13574" max="13574" width="12.625" style="5" customWidth="1"/>
    <col min="13575" max="13575" width="12.875" style="5" customWidth="1"/>
    <col min="13576" max="13576" width="11.875" style="5" customWidth="1"/>
    <col min="13577" max="13577" width="13.875" style="5" customWidth="1"/>
    <col min="13578" max="13578" width="12.625" style="5" customWidth="1"/>
    <col min="13579" max="13579" width="15.875" style="5" customWidth="1"/>
    <col min="13580" max="13824" width="8.875" style="5"/>
    <col min="13825" max="13825" width="5" style="5" customWidth="1"/>
    <col min="13826" max="13826" width="25" style="5" customWidth="1"/>
    <col min="13827" max="13827" width="11.5" style="5" customWidth="1"/>
    <col min="13828" max="13828" width="10.875" style="5" customWidth="1"/>
    <col min="13829" max="13829" width="27.125" style="5" customWidth="1"/>
    <col min="13830" max="13830" width="12.625" style="5" customWidth="1"/>
    <col min="13831" max="13831" width="12.875" style="5" customWidth="1"/>
    <col min="13832" max="13832" width="11.875" style="5" customWidth="1"/>
    <col min="13833" max="13833" width="13.875" style="5" customWidth="1"/>
    <col min="13834" max="13834" width="12.625" style="5" customWidth="1"/>
    <col min="13835" max="13835" width="15.875" style="5" customWidth="1"/>
    <col min="13836" max="14080" width="8.875" style="5"/>
    <col min="14081" max="14081" width="5" style="5" customWidth="1"/>
    <col min="14082" max="14082" width="25" style="5" customWidth="1"/>
    <col min="14083" max="14083" width="11.5" style="5" customWidth="1"/>
    <col min="14084" max="14084" width="10.875" style="5" customWidth="1"/>
    <col min="14085" max="14085" width="27.125" style="5" customWidth="1"/>
    <col min="14086" max="14086" width="12.625" style="5" customWidth="1"/>
    <col min="14087" max="14087" width="12.875" style="5" customWidth="1"/>
    <col min="14088" max="14088" width="11.875" style="5" customWidth="1"/>
    <col min="14089" max="14089" width="13.875" style="5" customWidth="1"/>
    <col min="14090" max="14090" width="12.625" style="5" customWidth="1"/>
    <col min="14091" max="14091" width="15.875" style="5" customWidth="1"/>
    <col min="14092" max="14336" width="8.875" style="5"/>
    <col min="14337" max="14337" width="5" style="5" customWidth="1"/>
    <col min="14338" max="14338" width="25" style="5" customWidth="1"/>
    <col min="14339" max="14339" width="11.5" style="5" customWidth="1"/>
    <col min="14340" max="14340" width="10.875" style="5" customWidth="1"/>
    <col min="14341" max="14341" width="27.125" style="5" customWidth="1"/>
    <col min="14342" max="14342" width="12.625" style="5" customWidth="1"/>
    <col min="14343" max="14343" width="12.875" style="5" customWidth="1"/>
    <col min="14344" max="14344" width="11.875" style="5" customWidth="1"/>
    <col min="14345" max="14345" width="13.875" style="5" customWidth="1"/>
    <col min="14346" max="14346" width="12.625" style="5" customWidth="1"/>
    <col min="14347" max="14347" width="15.875" style="5" customWidth="1"/>
    <col min="14348" max="14592" width="8.875" style="5"/>
    <col min="14593" max="14593" width="5" style="5" customWidth="1"/>
    <col min="14594" max="14594" width="25" style="5" customWidth="1"/>
    <col min="14595" max="14595" width="11.5" style="5" customWidth="1"/>
    <col min="14596" max="14596" width="10.875" style="5" customWidth="1"/>
    <col min="14597" max="14597" width="27.125" style="5" customWidth="1"/>
    <col min="14598" max="14598" width="12.625" style="5" customWidth="1"/>
    <col min="14599" max="14599" width="12.875" style="5" customWidth="1"/>
    <col min="14600" max="14600" width="11.875" style="5" customWidth="1"/>
    <col min="14601" max="14601" width="13.875" style="5" customWidth="1"/>
    <col min="14602" max="14602" width="12.625" style="5" customWidth="1"/>
    <col min="14603" max="14603" width="15.875" style="5" customWidth="1"/>
    <col min="14604" max="14848" width="8.875" style="5"/>
    <col min="14849" max="14849" width="5" style="5" customWidth="1"/>
    <col min="14850" max="14850" width="25" style="5" customWidth="1"/>
    <col min="14851" max="14851" width="11.5" style="5" customWidth="1"/>
    <col min="14852" max="14852" width="10.875" style="5" customWidth="1"/>
    <col min="14853" max="14853" width="27.125" style="5" customWidth="1"/>
    <col min="14854" max="14854" width="12.625" style="5" customWidth="1"/>
    <col min="14855" max="14855" width="12.875" style="5" customWidth="1"/>
    <col min="14856" max="14856" width="11.875" style="5" customWidth="1"/>
    <col min="14857" max="14857" width="13.875" style="5" customWidth="1"/>
    <col min="14858" max="14858" width="12.625" style="5" customWidth="1"/>
    <col min="14859" max="14859" width="15.875" style="5" customWidth="1"/>
    <col min="14860" max="15104" width="8.875" style="5"/>
    <col min="15105" max="15105" width="5" style="5" customWidth="1"/>
    <col min="15106" max="15106" width="25" style="5" customWidth="1"/>
    <col min="15107" max="15107" width="11.5" style="5" customWidth="1"/>
    <col min="15108" max="15108" width="10.875" style="5" customWidth="1"/>
    <col min="15109" max="15109" width="27.125" style="5" customWidth="1"/>
    <col min="15110" max="15110" width="12.625" style="5" customWidth="1"/>
    <col min="15111" max="15111" width="12.875" style="5" customWidth="1"/>
    <col min="15112" max="15112" width="11.875" style="5" customWidth="1"/>
    <col min="15113" max="15113" width="13.875" style="5" customWidth="1"/>
    <col min="15114" max="15114" width="12.625" style="5" customWidth="1"/>
    <col min="15115" max="15115" width="15.875" style="5" customWidth="1"/>
    <col min="15116" max="15360" width="8.875" style="5"/>
    <col min="15361" max="15361" width="5" style="5" customWidth="1"/>
    <col min="15362" max="15362" width="25" style="5" customWidth="1"/>
    <col min="15363" max="15363" width="11.5" style="5" customWidth="1"/>
    <col min="15364" max="15364" width="10.875" style="5" customWidth="1"/>
    <col min="15365" max="15365" width="27.125" style="5" customWidth="1"/>
    <col min="15366" max="15366" width="12.625" style="5" customWidth="1"/>
    <col min="15367" max="15367" width="12.875" style="5" customWidth="1"/>
    <col min="15368" max="15368" width="11.875" style="5" customWidth="1"/>
    <col min="15369" max="15369" width="13.875" style="5" customWidth="1"/>
    <col min="15370" max="15370" width="12.625" style="5" customWidth="1"/>
    <col min="15371" max="15371" width="15.875" style="5" customWidth="1"/>
    <col min="15372" max="15616" width="8.875" style="5"/>
    <col min="15617" max="15617" width="5" style="5" customWidth="1"/>
    <col min="15618" max="15618" width="25" style="5" customWidth="1"/>
    <col min="15619" max="15619" width="11.5" style="5" customWidth="1"/>
    <col min="15620" max="15620" width="10.875" style="5" customWidth="1"/>
    <col min="15621" max="15621" width="27.125" style="5" customWidth="1"/>
    <col min="15622" max="15622" width="12.625" style="5" customWidth="1"/>
    <col min="15623" max="15623" width="12.875" style="5" customWidth="1"/>
    <col min="15624" max="15624" width="11.875" style="5" customWidth="1"/>
    <col min="15625" max="15625" width="13.875" style="5" customWidth="1"/>
    <col min="15626" max="15626" width="12.625" style="5" customWidth="1"/>
    <col min="15627" max="15627" width="15.875" style="5" customWidth="1"/>
    <col min="15628" max="15872" width="8.875" style="5"/>
    <col min="15873" max="15873" width="5" style="5" customWidth="1"/>
    <col min="15874" max="15874" width="25" style="5" customWidth="1"/>
    <col min="15875" max="15875" width="11.5" style="5" customWidth="1"/>
    <col min="15876" max="15876" width="10.875" style="5" customWidth="1"/>
    <col min="15877" max="15877" width="27.125" style="5" customWidth="1"/>
    <col min="15878" max="15878" width="12.625" style="5" customWidth="1"/>
    <col min="15879" max="15879" width="12.875" style="5" customWidth="1"/>
    <col min="15880" max="15880" width="11.875" style="5" customWidth="1"/>
    <col min="15881" max="15881" width="13.875" style="5" customWidth="1"/>
    <col min="15882" max="15882" width="12.625" style="5" customWidth="1"/>
    <col min="15883" max="15883" width="15.875" style="5" customWidth="1"/>
    <col min="15884" max="16128" width="8.875" style="5"/>
    <col min="16129" max="16129" width="5" style="5" customWidth="1"/>
    <col min="16130" max="16130" width="25" style="5" customWidth="1"/>
    <col min="16131" max="16131" width="11.5" style="5" customWidth="1"/>
    <col min="16132" max="16132" width="10.875" style="5" customWidth="1"/>
    <col min="16133" max="16133" width="27.125" style="5" customWidth="1"/>
    <col min="16134" max="16134" width="12.625" style="5" customWidth="1"/>
    <col min="16135" max="16135" width="12.875" style="5" customWidth="1"/>
    <col min="16136" max="16136" width="11.875" style="5" customWidth="1"/>
    <col min="16137" max="16137" width="13.875" style="5" customWidth="1"/>
    <col min="16138" max="16138" width="12.625" style="5" customWidth="1"/>
    <col min="16139" max="16139" width="15.875" style="5" customWidth="1"/>
    <col min="16140" max="16384" width="8.875" style="5"/>
  </cols>
  <sheetData>
    <row r="1" spans="1:11" ht="18.75" customHeight="1" x14ac:dyDescent="0.3">
      <c r="A1" s="241"/>
      <c r="B1" s="241"/>
      <c r="C1" s="241"/>
      <c r="D1" s="241"/>
      <c r="E1" s="241"/>
      <c r="F1" s="241"/>
      <c r="G1" s="241"/>
      <c r="H1" s="241"/>
      <c r="I1" s="241"/>
      <c r="J1" s="241"/>
    </row>
    <row r="2" spans="1:11" ht="19.5" customHeight="1" thickBot="1" x14ac:dyDescent="0.35">
      <c r="B2" s="230" t="s">
        <v>139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1:11" ht="35.25" customHeight="1" x14ac:dyDescent="0.3">
      <c r="A3" s="34" t="s">
        <v>25</v>
      </c>
      <c r="B3" s="91" t="s">
        <v>104</v>
      </c>
      <c r="C3" s="91" t="s">
        <v>26</v>
      </c>
      <c r="D3" s="91" t="s">
        <v>27</v>
      </c>
      <c r="E3" s="92" t="s">
        <v>103</v>
      </c>
      <c r="F3" s="93" t="s">
        <v>28</v>
      </c>
      <c r="G3" s="94" t="s">
        <v>113</v>
      </c>
      <c r="H3" s="95" t="s">
        <v>29</v>
      </c>
      <c r="I3" s="96" t="s">
        <v>30</v>
      </c>
      <c r="J3" s="97" t="s">
        <v>31</v>
      </c>
      <c r="K3" s="33"/>
    </row>
    <row r="4" spans="1:11" ht="85.5" customHeight="1" x14ac:dyDescent="0.3">
      <c r="A4" s="35">
        <v>1</v>
      </c>
      <c r="B4" s="36" t="s">
        <v>32</v>
      </c>
      <c r="C4" s="37">
        <v>1</v>
      </c>
      <c r="D4" s="37">
        <v>30</v>
      </c>
      <c r="E4" s="38" t="s">
        <v>33</v>
      </c>
      <c r="F4" s="39">
        <v>5000</v>
      </c>
      <c r="G4" s="224" t="s">
        <v>112</v>
      </c>
      <c r="H4" s="224">
        <f>90000</f>
        <v>90000</v>
      </c>
      <c r="I4" s="227"/>
      <c r="J4" s="227"/>
      <c r="K4" s="40" t="e">
        <f>SUM(H4:J4)-G4</f>
        <v>#VALUE!</v>
      </c>
    </row>
    <row r="5" spans="1:11" x14ac:dyDescent="0.3">
      <c r="A5" s="35">
        <f t="shared" ref="A5:A39" si="0">A4+1</f>
        <v>2</v>
      </c>
      <c r="B5" s="36" t="s">
        <v>34</v>
      </c>
      <c r="C5" s="37">
        <v>1</v>
      </c>
      <c r="D5" s="37">
        <v>1</v>
      </c>
      <c r="E5" s="38" t="s">
        <v>35</v>
      </c>
      <c r="F5" s="39">
        <v>50000</v>
      </c>
      <c r="G5" s="225"/>
      <c r="H5" s="225"/>
      <c r="I5" s="228"/>
      <c r="J5" s="228"/>
      <c r="K5" s="33"/>
    </row>
    <row r="6" spans="1:11" x14ac:dyDescent="0.3">
      <c r="A6" s="35">
        <f t="shared" si="0"/>
        <v>3</v>
      </c>
      <c r="B6" s="36" t="s">
        <v>36</v>
      </c>
      <c r="C6" s="37">
        <v>1</v>
      </c>
      <c r="D6" s="37">
        <v>30</v>
      </c>
      <c r="E6" s="38" t="s">
        <v>37</v>
      </c>
      <c r="F6" s="39">
        <v>5000</v>
      </c>
      <c r="G6" s="225"/>
      <c r="H6" s="225"/>
      <c r="I6" s="228"/>
      <c r="J6" s="228"/>
      <c r="K6" s="33"/>
    </row>
    <row r="7" spans="1:11" x14ac:dyDescent="0.3">
      <c r="A7" s="35">
        <f t="shared" si="0"/>
        <v>4</v>
      </c>
      <c r="B7" s="36" t="s">
        <v>38</v>
      </c>
      <c r="C7" s="37">
        <v>1</v>
      </c>
      <c r="D7" s="37">
        <v>30</v>
      </c>
      <c r="E7" s="38" t="s">
        <v>39</v>
      </c>
      <c r="F7" s="39">
        <v>7500</v>
      </c>
      <c r="G7" s="225"/>
      <c r="H7" s="225"/>
      <c r="I7" s="228"/>
      <c r="J7" s="228"/>
      <c r="K7" s="33"/>
    </row>
    <row r="8" spans="1:11" x14ac:dyDescent="0.3">
      <c r="A8" s="35">
        <f t="shared" si="0"/>
        <v>5</v>
      </c>
      <c r="B8" s="36" t="s">
        <v>40</v>
      </c>
      <c r="C8" s="37">
        <v>1</v>
      </c>
      <c r="D8" s="37">
        <v>30</v>
      </c>
      <c r="E8" s="38" t="s">
        <v>41</v>
      </c>
      <c r="F8" s="39">
        <v>7500</v>
      </c>
      <c r="G8" s="225"/>
      <c r="H8" s="225"/>
      <c r="I8" s="228"/>
      <c r="J8" s="228"/>
      <c r="K8" s="33"/>
    </row>
    <row r="9" spans="1:11" x14ac:dyDescent="0.3">
      <c r="A9" s="35">
        <f t="shared" si="0"/>
        <v>6</v>
      </c>
      <c r="B9" s="36" t="s">
        <v>42</v>
      </c>
      <c r="C9" s="37">
        <v>1</v>
      </c>
      <c r="D9" s="37">
        <v>30</v>
      </c>
      <c r="E9" s="38" t="s">
        <v>43</v>
      </c>
      <c r="F9" s="39">
        <v>7500</v>
      </c>
      <c r="G9" s="225"/>
      <c r="H9" s="225"/>
      <c r="I9" s="228"/>
      <c r="J9" s="228"/>
      <c r="K9" s="33"/>
    </row>
    <row r="10" spans="1:11" ht="33" thickBot="1" x14ac:dyDescent="0.35">
      <c r="A10" s="41">
        <f t="shared" si="0"/>
        <v>7</v>
      </c>
      <c r="B10" s="42" t="s">
        <v>44</v>
      </c>
      <c r="C10" s="43">
        <v>30</v>
      </c>
      <c r="D10" s="43">
        <v>45</v>
      </c>
      <c r="E10" s="44" t="s">
        <v>45</v>
      </c>
      <c r="F10" s="45">
        <v>7500</v>
      </c>
      <c r="G10" s="226"/>
      <c r="H10" s="226"/>
      <c r="I10" s="229"/>
      <c r="J10" s="229"/>
      <c r="K10" s="33"/>
    </row>
    <row r="11" spans="1:11" ht="20.25" thickTop="1" thickBot="1" x14ac:dyDescent="0.35">
      <c r="A11" s="196"/>
      <c r="B11" s="200" t="s">
        <v>140</v>
      </c>
      <c r="C11" s="197"/>
      <c r="D11" s="197"/>
      <c r="E11" s="198"/>
      <c r="F11" s="199"/>
      <c r="G11" s="176"/>
      <c r="H11" s="176"/>
      <c r="I11" s="177"/>
      <c r="J11" s="177"/>
      <c r="K11" s="33"/>
    </row>
    <row r="12" spans="1:11" ht="19.5" thickTop="1" x14ac:dyDescent="0.3">
      <c r="A12" s="46">
        <f>A10+1</f>
        <v>8</v>
      </c>
      <c r="B12" s="47" t="s">
        <v>46</v>
      </c>
      <c r="C12" s="48">
        <v>60</v>
      </c>
      <c r="D12" s="48">
        <v>60</v>
      </c>
      <c r="E12" s="49" t="s">
        <v>47</v>
      </c>
      <c r="F12" s="50">
        <v>100000</v>
      </c>
      <c r="G12" s="235">
        <f>SUM(F12:F30)</f>
        <v>925000</v>
      </c>
      <c r="H12" s="232">
        <f>G12</f>
        <v>925000</v>
      </c>
      <c r="I12" s="217"/>
      <c r="J12" s="217"/>
      <c r="K12" s="33"/>
    </row>
    <row r="13" spans="1:11" ht="32.25" x14ac:dyDescent="0.3">
      <c r="A13" s="35">
        <f t="shared" si="0"/>
        <v>9</v>
      </c>
      <c r="B13" s="51" t="s">
        <v>141</v>
      </c>
      <c r="C13" s="52">
        <v>45</v>
      </c>
      <c r="D13" s="52">
        <v>75</v>
      </c>
      <c r="E13" s="38" t="s">
        <v>48</v>
      </c>
      <c r="F13" s="53">
        <v>10000</v>
      </c>
      <c r="G13" s="236"/>
      <c r="H13" s="233"/>
      <c r="I13" s="218"/>
      <c r="J13" s="218"/>
      <c r="K13" s="33"/>
    </row>
    <row r="14" spans="1:11" ht="32.25" x14ac:dyDescent="0.3">
      <c r="A14" s="35">
        <f t="shared" si="0"/>
        <v>10</v>
      </c>
      <c r="B14" s="36" t="s">
        <v>142</v>
      </c>
      <c r="C14" s="37">
        <v>75</v>
      </c>
      <c r="D14" s="37">
        <v>90</v>
      </c>
      <c r="E14" s="38" t="s">
        <v>49</v>
      </c>
      <c r="F14" s="39">
        <v>20000</v>
      </c>
      <c r="G14" s="236"/>
      <c r="H14" s="233"/>
      <c r="I14" s="218"/>
      <c r="J14" s="218"/>
      <c r="K14" s="54"/>
    </row>
    <row r="15" spans="1:11" ht="32.25" x14ac:dyDescent="0.3">
      <c r="A15" s="35">
        <f t="shared" si="0"/>
        <v>11</v>
      </c>
      <c r="B15" s="36" t="s">
        <v>50</v>
      </c>
      <c r="C15" s="37">
        <v>90</v>
      </c>
      <c r="D15" s="37">
        <v>105</v>
      </c>
      <c r="E15" s="38" t="s">
        <v>47</v>
      </c>
      <c r="F15" s="39">
        <v>10000</v>
      </c>
      <c r="G15" s="236"/>
      <c r="H15" s="233"/>
      <c r="I15" s="218"/>
      <c r="J15" s="218"/>
      <c r="K15" s="40">
        <f>SUM(H15:J15)-G15</f>
        <v>0</v>
      </c>
    </row>
    <row r="16" spans="1:11" ht="32.25" x14ac:dyDescent="0.3">
      <c r="A16" s="35">
        <f t="shared" si="0"/>
        <v>12</v>
      </c>
      <c r="B16" s="36" t="s">
        <v>51</v>
      </c>
      <c r="C16" s="37">
        <v>105</v>
      </c>
      <c r="D16" s="37">
        <v>120</v>
      </c>
      <c r="E16" s="38" t="s">
        <v>52</v>
      </c>
      <c r="F16" s="39">
        <v>5000</v>
      </c>
      <c r="G16" s="236"/>
      <c r="H16" s="233"/>
      <c r="I16" s="218"/>
      <c r="J16" s="218"/>
      <c r="K16" s="33"/>
    </row>
    <row r="17" spans="1:11" x14ac:dyDescent="0.3">
      <c r="A17" s="35">
        <f t="shared" si="0"/>
        <v>13</v>
      </c>
      <c r="B17" s="55" t="s">
        <v>53</v>
      </c>
      <c r="C17" s="37">
        <v>90</v>
      </c>
      <c r="D17" s="37">
        <v>120</v>
      </c>
      <c r="E17" s="38" t="s">
        <v>54</v>
      </c>
      <c r="F17" s="39">
        <v>15000</v>
      </c>
      <c r="G17" s="236"/>
      <c r="H17" s="233"/>
      <c r="I17" s="218"/>
      <c r="J17" s="218"/>
      <c r="K17" s="33"/>
    </row>
    <row r="18" spans="1:11" ht="32.25" x14ac:dyDescent="0.3">
      <c r="A18" s="35">
        <f t="shared" si="0"/>
        <v>14</v>
      </c>
      <c r="B18" s="36" t="s">
        <v>55</v>
      </c>
      <c r="C18" s="37">
        <v>105</v>
      </c>
      <c r="D18" s="56">
        <v>120</v>
      </c>
      <c r="E18" s="38" t="s">
        <v>56</v>
      </c>
      <c r="F18" s="39">
        <v>5000</v>
      </c>
      <c r="G18" s="236"/>
      <c r="H18" s="233"/>
      <c r="I18" s="218"/>
      <c r="J18" s="218"/>
      <c r="K18" s="54"/>
    </row>
    <row r="19" spans="1:11" ht="48.75" thickBot="1" x14ac:dyDescent="0.35">
      <c r="A19" s="35">
        <f t="shared" si="0"/>
        <v>15</v>
      </c>
      <c r="B19" s="36" t="s">
        <v>57</v>
      </c>
      <c r="C19" s="37">
        <v>120</v>
      </c>
      <c r="D19" s="37">
        <v>180</v>
      </c>
      <c r="E19" s="86" t="s">
        <v>105</v>
      </c>
      <c r="F19" s="39">
        <v>75000</v>
      </c>
      <c r="G19" s="236"/>
      <c r="H19" s="233"/>
      <c r="I19" s="218"/>
      <c r="J19" s="218"/>
      <c r="K19" s="40">
        <f>SUM(F12:F19)</f>
        <v>240000</v>
      </c>
    </row>
    <row r="20" spans="1:11" ht="32.25" x14ac:dyDescent="0.3">
      <c r="A20" s="35">
        <f t="shared" si="0"/>
        <v>16</v>
      </c>
      <c r="B20" s="36" t="s">
        <v>58</v>
      </c>
      <c r="C20" s="37">
        <v>180</v>
      </c>
      <c r="D20" s="37">
        <v>180</v>
      </c>
      <c r="E20" s="38" t="s">
        <v>59</v>
      </c>
      <c r="F20" s="39">
        <v>40000</v>
      </c>
      <c r="G20" s="236"/>
      <c r="H20" s="233"/>
      <c r="I20" s="218"/>
      <c r="J20" s="218"/>
      <c r="K20" s="33"/>
    </row>
    <row r="21" spans="1:11" ht="32.25" x14ac:dyDescent="0.3">
      <c r="A21" s="35">
        <f t="shared" si="0"/>
        <v>17</v>
      </c>
      <c r="B21" s="36" t="s">
        <v>60</v>
      </c>
      <c r="C21" s="37">
        <v>120</v>
      </c>
      <c r="D21" s="37">
        <v>180</v>
      </c>
      <c r="E21" s="38" t="s">
        <v>61</v>
      </c>
      <c r="F21" s="39">
        <v>20000</v>
      </c>
      <c r="G21" s="236"/>
      <c r="H21" s="233"/>
      <c r="I21" s="218"/>
      <c r="J21" s="218"/>
      <c r="K21" s="33"/>
    </row>
    <row r="22" spans="1:11" x14ac:dyDescent="0.3">
      <c r="A22" s="35">
        <f t="shared" si="0"/>
        <v>18</v>
      </c>
      <c r="B22" s="36" t="s">
        <v>62</v>
      </c>
      <c r="C22" s="37">
        <v>150</v>
      </c>
      <c r="D22" s="37">
        <v>180</v>
      </c>
      <c r="E22" s="38" t="s">
        <v>63</v>
      </c>
      <c r="F22" s="39">
        <v>2500</v>
      </c>
      <c r="G22" s="236"/>
      <c r="H22" s="233"/>
      <c r="I22" s="218"/>
      <c r="J22" s="218"/>
      <c r="K22" s="33"/>
    </row>
    <row r="23" spans="1:11" ht="32.25" x14ac:dyDescent="0.3">
      <c r="A23" s="35">
        <f t="shared" si="0"/>
        <v>19</v>
      </c>
      <c r="B23" s="36" t="s">
        <v>64</v>
      </c>
      <c r="C23" s="37">
        <v>180</v>
      </c>
      <c r="D23" s="37">
        <v>180</v>
      </c>
      <c r="E23" s="38" t="s">
        <v>65</v>
      </c>
      <c r="F23" s="39">
        <v>200000</v>
      </c>
      <c r="G23" s="236"/>
      <c r="H23" s="233"/>
      <c r="I23" s="218"/>
      <c r="J23" s="218"/>
      <c r="K23" s="40" t="e">
        <f>G4+G12</f>
        <v>#VALUE!</v>
      </c>
    </row>
    <row r="24" spans="1:11" x14ac:dyDescent="0.3">
      <c r="A24" s="35">
        <f t="shared" si="0"/>
        <v>20</v>
      </c>
      <c r="B24" s="57" t="s">
        <v>66</v>
      </c>
      <c r="C24" s="37">
        <v>180</v>
      </c>
      <c r="D24" s="37">
        <v>360</v>
      </c>
      <c r="E24" s="58" t="s">
        <v>67</v>
      </c>
      <c r="F24" s="39">
        <v>100000</v>
      </c>
      <c r="G24" s="236"/>
      <c r="H24" s="233"/>
      <c r="I24" s="218"/>
      <c r="J24" s="218"/>
      <c r="K24" s="54" t="e">
        <f>K23+H24</f>
        <v>#VALUE!</v>
      </c>
    </row>
    <row r="25" spans="1:11" ht="32.25" x14ac:dyDescent="0.3">
      <c r="A25" s="35">
        <f t="shared" si="0"/>
        <v>21</v>
      </c>
      <c r="B25" s="57" t="s">
        <v>68</v>
      </c>
      <c r="C25" s="37">
        <v>300</v>
      </c>
      <c r="D25" s="37">
        <v>360</v>
      </c>
      <c r="E25" s="58" t="s">
        <v>69</v>
      </c>
      <c r="F25" s="39">
        <v>100000</v>
      </c>
      <c r="G25" s="236"/>
      <c r="H25" s="233"/>
      <c r="I25" s="218"/>
      <c r="J25" s="218"/>
      <c r="K25" s="40">
        <f>SUM(H25:J25)-G25</f>
        <v>0</v>
      </c>
    </row>
    <row r="26" spans="1:11" ht="32.25" x14ac:dyDescent="0.3">
      <c r="A26" s="35">
        <f t="shared" si="0"/>
        <v>22</v>
      </c>
      <c r="B26" s="57" t="s">
        <v>70</v>
      </c>
      <c r="C26" s="37">
        <v>360</v>
      </c>
      <c r="D26" s="37">
        <v>375</v>
      </c>
      <c r="E26" s="58" t="s">
        <v>71</v>
      </c>
      <c r="F26" s="39">
        <v>20000</v>
      </c>
      <c r="G26" s="236"/>
      <c r="H26" s="233"/>
      <c r="I26" s="218"/>
      <c r="J26" s="218"/>
      <c r="K26" s="40"/>
    </row>
    <row r="27" spans="1:11" x14ac:dyDescent="0.3">
      <c r="A27" s="35">
        <f t="shared" si="0"/>
        <v>23</v>
      </c>
      <c r="B27" s="57" t="s">
        <v>62</v>
      </c>
      <c r="C27" s="37">
        <v>340</v>
      </c>
      <c r="D27" s="37">
        <v>360</v>
      </c>
      <c r="E27" s="58" t="s">
        <v>63</v>
      </c>
      <c r="F27" s="39">
        <v>2500</v>
      </c>
      <c r="G27" s="236"/>
      <c r="H27" s="233"/>
      <c r="I27" s="218"/>
      <c r="J27" s="218"/>
      <c r="K27" s="40"/>
    </row>
    <row r="28" spans="1:11" x14ac:dyDescent="0.3">
      <c r="A28" s="35">
        <f t="shared" si="0"/>
        <v>24</v>
      </c>
      <c r="B28" s="57" t="s">
        <v>72</v>
      </c>
      <c r="C28" s="37">
        <v>360</v>
      </c>
      <c r="D28" s="37">
        <v>390</v>
      </c>
      <c r="E28" s="58" t="s">
        <v>73</v>
      </c>
      <c r="F28" s="39"/>
      <c r="G28" s="236"/>
      <c r="H28" s="233"/>
      <c r="I28" s="218"/>
      <c r="J28" s="218"/>
      <c r="K28" s="40"/>
    </row>
    <row r="29" spans="1:11" ht="32.25" x14ac:dyDescent="0.3">
      <c r="A29" s="35">
        <f t="shared" si="0"/>
        <v>25</v>
      </c>
      <c r="B29" s="57" t="s">
        <v>74</v>
      </c>
      <c r="C29" s="37">
        <v>360</v>
      </c>
      <c r="D29" s="37">
        <v>360</v>
      </c>
      <c r="E29" s="58" t="s">
        <v>75</v>
      </c>
      <c r="F29" s="39">
        <v>200000</v>
      </c>
      <c r="G29" s="236"/>
      <c r="H29" s="233"/>
      <c r="I29" s="218"/>
      <c r="J29" s="218"/>
      <c r="K29" s="40"/>
    </row>
    <row r="30" spans="1:11" ht="33" thickBot="1" x14ac:dyDescent="0.35">
      <c r="A30" s="41">
        <f t="shared" si="0"/>
        <v>26</v>
      </c>
      <c r="B30" s="59" t="s">
        <v>76</v>
      </c>
      <c r="C30" s="43">
        <v>360</v>
      </c>
      <c r="D30" s="43">
        <v>360</v>
      </c>
      <c r="E30" s="60" t="s">
        <v>77</v>
      </c>
      <c r="F30" s="45"/>
      <c r="G30" s="237"/>
      <c r="H30" s="234"/>
      <c r="I30" s="219"/>
      <c r="J30" s="219"/>
      <c r="K30" s="40">
        <f>SUM(F20:F30)</f>
        <v>685000</v>
      </c>
    </row>
    <row r="31" spans="1:11" ht="33" thickTop="1" x14ac:dyDescent="0.3">
      <c r="A31" s="46">
        <f t="shared" si="0"/>
        <v>27</v>
      </c>
      <c r="B31" s="61" t="s">
        <v>78</v>
      </c>
      <c r="C31" s="48">
        <v>375</v>
      </c>
      <c r="D31" s="48">
        <v>465</v>
      </c>
      <c r="E31" s="62" t="s">
        <v>79</v>
      </c>
      <c r="F31" s="50">
        <v>300000</v>
      </c>
      <c r="G31" s="232">
        <f>SUM(F31:F37)</f>
        <v>5872500</v>
      </c>
      <c r="H31" s="235">
        <f>H42-SUM(H4:H30)</f>
        <v>141878.29999999888</v>
      </c>
      <c r="I31" s="238">
        <f>G31-H31</f>
        <v>5730621.7000000011</v>
      </c>
      <c r="J31" s="217"/>
      <c r="K31" s="40"/>
    </row>
    <row r="32" spans="1:11" ht="32.25" x14ac:dyDescent="0.3">
      <c r="A32" s="46">
        <f t="shared" si="0"/>
        <v>28</v>
      </c>
      <c r="B32" s="61" t="s">
        <v>80</v>
      </c>
      <c r="C32" s="48">
        <v>390</v>
      </c>
      <c r="D32" s="48">
        <v>390</v>
      </c>
      <c r="E32" s="62" t="s">
        <v>81</v>
      </c>
      <c r="F32" s="50">
        <f>4000000-550000</f>
        <v>3450000</v>
      </c>
      <c r="G32" s="233"/>
      <c r="H32" s="236"/>
      <c r="I32" s="239"/>
      <c r="J32" s="218"/>
      <c r="K32" s="40">
        <f>SUM(H32:J32)-G32</f>
        <v>0</v>
      </c>
    </row>
    <row r="33" spans="1:11" x14ac:dyDescent="0.3">
      <c r="A33" s="46">
        <f t="shared" si="0"/>
        <v>29</v>
      </c>
      <c r="B33" s="61" t="s">
        <v>62</v>
      </c>
      <c r="C33" s="48">
        <v>480</v>
      </c>
      <c r="D33" s="48">
        <v>495</v>
      </c>
      <c r="E33" s="62" t="s">
        <v>63</v>
      </c>
      <c r="F33" s="50">
        <v>2500</v>
      </c>
      <c r="G33" s="233"/>
      <c r="H33" s="236"/>
      <c r="I33" s="239"/>
      <c r="J33" s="218"/>
      <c r="K33" s="40"/>
    </row>
    <row r="34" spans="1:11" ht="32.25" x14ac:dyDescent="0.3">
      <c r="A34" s="46">
        <f t="shared" si="0"/>
        <v>30</v>
      </c>
      <c r="B34" s="57" t="s">
        <v>82</v>
      </c>
      <c r="C34" s="37">
        <v>480</v>
      </c>
      <c r="D34" s="37">
        <v>480</v>
      </c>
      <c r="E34" s="58" t="s">
        <v>83</v>
      </c>
      <c r="F34" s="39">
        <v>2100000</v>
      </c>
      <c r="G34" s="233"/>
      <c r="H34" s="236"/>
      <c r="I34" s="239"/>
      <c r="J34" s="218"/>
      <c r="K34" s="40">
        <f>SUM(H34:J34)-G34</f>
        <v>0</v>
      </c>
    </row>
    <row r="35" spans="1:11" x14ac:dyDescent="0.3">
      <c r="A35" s="35">
        <f t="shared" si="0"/>
        <v>31</v>
      </c>
      <c r="B35" s="57" t="s">
        <v>84</v>
      </c>
      <c r="C35" s="37">
        <v>540</v>
      </c>
      <c r="D35" s="37">
        <v>540</v>
      </c>
      <c r="E35" s="58"/>
      <c r="F35" s="39"/>
      <c r="G35" s="233"/>
      <c r="H35" s="236"/>
      <c r="I35" s="239"/>
      <c r="J35" s="218"/>
      <c r="K35" s="40"/>
    </row>
    <row r="36" spans="1:11" x14ac:dyDescent="0.3">
      <c r="A36" s="35">
        <f t="shared" si="0"/>
        <v>32</v>
      </c>
      <c r="B36" s="57" t="s">
        <v>85</v>
      </c>
      <c r="C36" s="37">
        <v>540</v>
      </c>
      <c r="D36" s="37">
        <v>555</v>
      </c>
      <c r="E36" s="58" t="s">
        <v>86</v>
      </c>
      <c r="F36" s="39">
        <v>20000</v>
      </c>
      <c r="G36" s="233"/>
      <c r="H36" s="236"/>
      <c r="I36" s="239"/>
      <c r="J36" s="218"/>
      <c r="K36" s="40"/>
    </row>
    <row r="37" spans="1:11" ht="33" thickBot="1" x14ac:dyDescent="0.35">
      <c r="A37" s="41">
        <f t="shared" si="0"/>
        <v>33</v>
      </c>
      <c r="B37" s="59" t="s">
        <v>87</v>
      </c>
      <c r="C37" s="43">
        <v>555</v>
      </c>
      <c r="D37" s="43">
        <v>570</v>
      </c>
      <c r="E37" s="60" t="s">
        <v>88</v>
      </c>
      <c r="F37" s="45"/>
      <c r="G37" s="234"/>
      <c r="H37" s="237"/>
      <c r="I37" s="240"/>
      <c r="J37" s="219"/>
      <c r="K37" s="40"/>
    </row>
    <row r="38" spans="1:11" ht="19.5" thickTop="1" x14ac:dyDescent="0.3">
      <c r="A38" s="46">
        <f t="shared" si="0"/>
        <v>34</v>
      </c>
      <c r="B38" s="61" t="s">
        <v>89</v>
      </c>
      <c r="C38" s="48">
        <v>570</v>
      </c>
      <c r="D38" s="48">
        <v>570</v>
      </c>
      <c r="E38" s="62" t="s">
        <v>90</v>
      </c>
      <c r="F38" s="50">
        <f>'[1]Chapter 4 case study-table 2'!C7-SUM(F4:F37)</f>
        <v>31675110</v>
      </c>
      <c r="G38" s="63">
        <f>F38</f>
        <v>31675110</v>
      </c>
      <c r="H38" s="63"/>
      <c r="I38" s="64">
        <f>I42-SUM(I24:I32)</f>
        <v>4681283</v>
      </c>
      <c r="J38" s="64">
        <f>G38-I38</f>
        <v>26993827</v>
      </c>
      <c r="K38" s="40">
        <f>SUM(H38:J38)-G38</f>
        <v>0</v>
      </c>
    </row>
    <row r="39" spans="1:11" x14ac:dyDescent="0.3">
      <c r="A39" s="35">
        <f t="shared" si="0"/>
        <v>35</v>
      </c>
      <c r="B39" s="57" t="s">
        <v>91</v>
      </c>
      <c r="C39" s="37">
        <v>750</v>
      </c>
      <c r="D39" s="37">
        <v>900</v>
      </c>
      <c r="E39" s="58" t="s">
        <v>92</v>
      </c>
      <c r="F39" s="39">
        <f>'[1]Chapter 4 case study-table 1'!F29</f>
        <v>1690840</v>
      </c>
      <c r="G39" s="65">
        <f>F39</f>
        <v>1690840</v>
      </c>
      <c r="H39" s="220" t="s">
        <v>93</v>
      </c>
      <c r="I39" s="220"/>
      <c r="J39" s="220"/>
      <c r="K39" s="40"/>
    </row>
    <row r="40" spans="1:11" ht="19.5" thickBot="1" x14ac:dyDescent="0.35">
      <c r="A40" s="66"/>
      <c r="B40" s="67"/>
      <c r="C40" s="68"/>
      <c r="D40" s="67"/>
      <c r="E40" s="69" t="s">
        <v>94</v>
      </c>
      <c r="F40" s="70">
        <f>SUM(F4:F39)</f>
        <v>40253450</v>
      </c>
      <c r="G40" s="70">
        <f>SUM(G4:G39)+90000</f>
        <v>40253450</v>
      </c>
      <c r="H40" s="71">
        <f>SUM(H4:H38)</f>
        <v>1156878.2999999989</v>
      </c>
      <c r="I40" s="72">
        <f>SUM(I4:I38)</f>
        <v>10411904.700000001</v>
      </c>
      <c r="J40" s="73">
        <f>SUM(J4:J38)</f>
        <v>26993827</v>
      </c>
      <c r="K40" s="74"/>
    </row>
    <row r="41" spans="1:11" x14ac:dyDescent="0.3">
      <c r="A41" s="28"/>
      <c r="B41" s="75"/>
      <c r="C41" s="76"/>
      <c r="D41" s="28"/>
      <c r="E41" s="28"/>
      <c r="F41" s="77"/>
      <c r="G41" s="78"/>
      <c r="H41" s="221"/>
      <c r="I41" s="222"/>
      <c r="J41" s="223"/>
    </row>
    <row r="42" spans="1:11" x14ac:dyDescent="0.3">
      <c r="A42" s="5"/>
      <c r="B42" s="5"/>
      <c r="D42" s="5"/>
      <c r="E42" s="79" t="s">
        <v>95</v>
      </c>
      <c r="F42" s="231">
        <f>'Ch4 example-figure 4-1'!F36</f>
        <v>40253450</v>
      </c>
      <c r="G42" s="231"/>
      <c r="H42" s="80">
        <f>'Ch4 example-figure 4-2'!C19</f>
        <v>1156878.2999999989</v>
      </c>
      <c r="I42" s="80">
        <f>'Ch4 example-figure 4-2'!C18</f>
        <v>10411904.700000001</v>
      </c>
      <c r="J42" s="80">
        <f>'Ch4 example-figure 4-2'!C13</f>
        <v>26993827</v>
      </c>
    </row>
    <row r="43" spans="1:11" x14ac:dyDescent="0.3">
      <c r="A43" s="5"/>
      <c r="B43" s="5"/>
      <c r="D43" s="5"/>
      <c r="E43" s="79" t="s">
        <v>96</v>
      </c>
      <c r="F43" s="231">
        <f>F40-F42</f>
        <v>0</v>
      </c>
      <c r="G43" s="231"/>
      <c r="H43" s="80">
        <f>H40-H42</f>
        <v>0</v>
      </c>
      <c r="I43" s="80">
        <f>I40-I42</f>
        <v>0</v>
      </c>
      <c r="J43" s="80">
        <f>J40-J42</f>
        <v>0</v>
      </c>
    </row>
    <row r="44" spans="1:11" x14ac:dyDescent="0.3">
      <c r="A44" s="5"/>
      <c r="B44" s="5"/>
      <c r="D44" s="5"/>
      <c r="E44" s="5"/>
      <c r="F44" s="26"/>
    </row>
    <row r="45" spans="1:11" x14ac:dyDescent="0.3">
      <c r="A45" s="5"/>
      <c r="B45" s="5"/>
      <c r="D45" s="5"/>
      <c r="E45" s="5"/>
      <c r="F45" s="26"/>
    </row>
    <row r="46" spans="1:11" x14ac:dyDescent="0.3">
      <c r="A46" s="5"/>
      <c r="B46" s="5"/>
      <c r="D46" s="5"/>
      <c r="E46" s="5"/>
      <c r="F46" s="26"/>
    </row>
    <row r="47" spans="1:11" x14ac:dyDescent="0.3">
      <c r="A47" s="5"/>
      <c r="B47" s="5"/>
      <c r="D47" s="5"/>
      <c r="E47" s="5"/>
      <c r="F47" s="26"/>
    </row>
    <row r="48" spans="1:11" x14ac:dyDescent="0.3">
      <c r="A48" s="5"/>
      <c r="B48" s="5"/>
      <c r="D48" s="5"/>
      <c r="E48" s="5"/>
      <c r="F48" s="26"/>
    </row>
    <row r="49" spans="1:6" x14ac:dyDescent="0.3">
      <c r="A49" s="5"/>
      <c r="B49" s="5"/>
      <c r="D49" s="5"/>
      <c r="E49" s="5"/>
      <c r="F49" s="26"/>
    </row>
    <row r="50" spans="1:6" x14ac:dyDescent="0.3">
      <c r="A50" s="5"/>
      <c r="B50" s="5"/>
      <c r="D50" s="5"/>
      <c r="E50" s="5"/>
      <c r="F50" s="26"/>
    </row>
    <row r="51" spans="1:6" x14ac:dyDescent="0.3">
      <c r="A51" s="5"/>
      <c r="B51" s="5"/>
      <c r="D51" s="5"/>
      <c r="E51" s="5"/>
      <c r="F51" s="26"/>
    </row>
    <row r="52" spans="1:6" x14ac:dyDescent="0.3">
      <c r="A52" s="5"/>
      <c r="B52" s="5"/>
      <c r="D52" s="5"/>
      <c r="E52" s="5"/>
      <c r="F52" s="26"/>
    </row>
    <row r="53" spans="1:6" x14ac:dyDescent="0.3">
      <c r="A53" s="5"/>
      <c r="B53" s="5"/>
      <c r="D53" s="5"/>
      <c r="E53" s="5"/>
      <c r="F53" s="26"/>
    </row>
    <row r="54" spans="1:6" x14ac:dyDescent="0.3">
      <c r="A54" s="5"/>
      <c r="B54" s="5"/>
      <c r="D54" s="5"/>
      <c r="E54" s="5"/>
      <c r="F54" s="26"/>
    </row>
    <row r="55" spans="1:6" x14ac:dyDescent="0.3">
      <c r="A55" s="5"/>
      <c r="B55" s="5"/>
      <c r="D55" s="5"/>
      <c r="E55" s="5"/>
      <c r="F55" s="26"/>
    </row>
    <row r="56" spans="1:6" x14ac:dyDescent="0.3">
      <c r="A56" s="5"/>
      <c r="B56" s="5"/>
      <c r="D56" s="5"/>
      <c r="E56" s="5"/>
      <c r="F56" s="26"/>
    </row>
    <row r="57" spans="1:6" x14ac:dyDescent="0.3">
      <c r="A57" s="5"/>
      <c r="B57" s="5"/>
      <c r="D57" s="5"/>
      <c r="E57" s="5"/>
      <c r="F57" s="26"/>
    </row>
    <row r="58" spans="1:6" x14ac:dyDescent="0.3">
      <c r="A58" s="5"/>
      <c r="B58" s="5"/>
      <c r="D58" s="5"/>
      <c r="E58" s="5"/>
      <c r="F58" s="26"/>
    </row>
    <row r="59" spans="1:6" x14ac:dyDescent="0.3">
      <c r="A59" s="5"/>
      <c r="B59" s="5"/>
      <c r="D59" s="5"/>
      <c r="E59" s="5"/>
      <c r="F59" s="26"/>
    </row>
    <row r="60" spans="1:6" x14ac:dyDescent="0.3">
      <c r="A60" s="5"/>
      <c r="B60" s="5"/>
      <c r="D60" s="5"/>
      <c r="E60" s="5"/>
      <c r="F60" s="26"/>
    </row>
    <row r="61" spans="1:6" x14ac:dyDescent="0.3">
      <c r="A61" s="5"/>
      <c r="B61" s="5"/>
      <c r="D61" s="5"/>
      <c r="E61" s="5"/>
      <c r="F61" s="26"/>
    </row>
    <row r="62" spans="1:6" x14ac:dyDescent="0.3">
      <c r="A62" s="5"/>
      <c r="B62" s="5"/>
      <c r="D62" s="5"/>
      <c r="E62" s="5"/>
      <c r="F62" s="26"/>
    </row>
    <row r="63" spans="1:6" x14ac:dyDescent="0.3">
      <c r="A63" s="5"/>
      <c r="B63" s="5"/>
      <c r="D63" s="5"/>
      <c r="E63" s="5"/>
      <c r="F63" s="26"/>
    </row>
    <row r="64" spans="1:6" x14ac:dyDescent="0.3">
      <c r="A64" s="5"/>
      <c r="B64" s="5"/>
      <c r="D64" s="5"/>
      <c r="E64" s="5"/>
      <c r="F64" s="26"/>
    </row>
    <row r="65" spans="1:5" x14ac:dyDescent="0.3">
      <c r="A65" s="5"/>
      <c r="B65" s="5"/>
      <c r="D65" s="5"/>
      <c r="E65" s="5"/>
    </row>
    <row r="66" spans="1:5" x14ac:dyDescent="0.3">
      <c r="A66" s="5"/>
      <c r="B66" s="5"/>
      <c r="D66" s="5"/>
      <c r="E66" s="5"/>
    </row>
    <row r="67" spans="1:5" x14ac:dyDescent="0.3">
      <c r="A67" s="5"/>
      <c r="B67" s="5"/>
      <c r="D67" s="5"/>
      <c r="E67" s="5"/>
    </row>
    <row r="68" spans="1:5" x14ac:dyDescent="0.3">
      <c r="A68" s="5"/>
      <c r="B68" s="5"/>
      <c r="D68" s="5"/>
      <c r="E68" s="5"/>
    </row>
    <row r="69" spans="1:5" x14ac:dyDescent="0.3">
      <c r="A69" s="5"/>
      <c r="B69" s="5"/>
      <c r="D69" s="5"/>
      <c r="E69" s="5"/>
    </row>
    <row r="70" spans="1:5" x14ac:dyDescent="0.3">
      <c r="A70" s="5"/>
      <c r="B70" s="5"/>
      <c r="D70" s="5"/>
      <c r="E70" s="5"/>
    </row>
    <row r="71" spans="1:5" x14ac:dyDescent="0.3">
      <c r="A71" s="5"/>
      <c r="B71" s="5"/>
      <c r="D71" s="5"/>
      <c r="E71" s="5"/>
    </row>
    <row r="72" spans="1:5" x14ac:dyDescent="0.3">
      <c r="A72" s="5"/>
      <c r="B72" s="5"/>
      <c r="D72" s="5"/>
      <c r="E72" s="5"/>
    </row>
    <row r="73" spans="1:5" x14ac:dyDescent="0.3">
      <c r="A73" s="5"/>
      <c r="B73" s="5"/>
      <c r="D73" s="5"/>
      <c r="E73" s="5"/>
    </row>
    <row r="74" spans="1:5" x14ac:dyDescent="0.3">
      <c r="A74" s="5"/>
      <c r="B74" s="5"/>
      <c r="D74" s="5"/>
      <c r="E74" s="5"/>
    </row>
    <row r="75" spans="1:5" x14ac:dyDescent="0.3">
      <c r="A75" s="5"/>
      <c r="B75" s="5"/>
      <c r="D75" s="5"/>
      <c r="E75" s="5"/>
    </row>
    <row r="76" spans="1:5" x14ac:dyDescent="0.3">
      <c r="A76" s="5"/>
      <c r="B76" s="5"/>
      <c r="D76" s="5"/>
      <c r="E76" s="5"/>
    </row>
    <row r="77" spans="1:5" x14ac:dyDescent="0.3">
      <c r="A77" s="5"/>
      <c r="B77" s="5"/>
      <c r="D77" s="5"/>
      <c r="E77" s="5"/>
    </row>
    <row r="78" spans="1:5" x14ac:dyDescent="0.3">
      <c r="A78" s="5"/>
      <c r="B78" s="5"/>
      <c r="D78" s="5"/>
      <c r="E78" s="5"/>
    </row>
    <row r="79" spans="1:5" x14ac:dyDescent="0.3">
      <c r="A79" s="5"/>
      <c r="B79" s="5"/>
      <c r="D79" s="5"/>
      <c r="E79" s="5"/>
    </row>
    <row r="80" spans="1:5" x14ac:dyDescent="0.3">
      <c r="A80" s="5"/>
      <c r="B80" s="5"/>
      <c r="D80" s="5"/>
      <c r="E80" s="5"/>
    </row>
    <row r="81" spans="1:5" x14ac:dyDescent="0.3">
      <c r="A81" s="5"/>
      <c r="B81" s="5"/>
      <c r="D81" s="5"/>
      <c r="E81" s="5"/>
    </row>
    <row r="82" spans="1:5" x14ac:dyDescent="0.3">
      <c r="A82" s="5"/>
      <c r="B82" s="5"/>
      <c r="D82" s="5"/>
      <c r="E82" s="5"/>
    </row>
    <row r="83" spans="1:5" x14ac:dyDescent="0.3">
      <c r="A83" s="5"/>
      <c r="B83" s="5"/>
      <c r="D83" s="5"/>
      <c r="E83" s="5"/>
    </row>
    <row r="84" spans="1:5" x14ac:dyDescent="0.3">
      <c r="A84" s="5"/>
      <c r="B84" s="5"/>
      <c r="D84" s="5"/>
      <c r="E84" s="5"/>
    </row>
    <row r="85" spans="1:5" x14ac:dyDescent="0.3">
      <c r="A85" s="5"/>
      <c r="B85" s="5"/>
      <c r="D85" s="5"/>
      <c r="E85" s="5"/>
    </row>
    <row r="86" spans="1:5" x14ac:dyDescent="0.3">
      <c r="A86" s="5"/>
      <c r="B86" s="5"/>
      <c r="D86" s="5"/>
      <c r="E86" s="5"/>
    </row>
    <row r="87" spans="1:5" x14ac:dyDescent="0.3">
      <c r="A87" s="5"/>
      <c r="B87" s="5"/>
      <c r="D87" s="5"/>
      <c r="E87" s="5"/>
    </row>
    <row r="88" spans="1:5" x14ac:dyDescent="0.3">
      <c r="A88" s="5"/>
      <c r="B88" s="5"/>
      <c r="D88" s="5"/>
      <c r="E88" s="5"/>
    </row>
    <row r="89" spans="1:5" x14ac:dyDescent="0.3">
      <c r="A89" s="5"/>
      <c r="B89" s="5"/>
      <c r="D89" s="5"/>
      <c r="E89" s="5"/>
    </row>
    <row r="90" spans="1:5" x14ac:dyDescent="0.3">
      <c r="A90" s="5"/>
      <c r="B90" s="5"/>
      <c r="D90" s="5"/>
      <c r="E90" s="5"/>
    </row>
    <row r="91" spans="1:5" x14ac:dyDescent="0.3">
      <c r="A91" s="5"/>
      <c r="B91" s="5"/>
      <c r="D91" s="5"/>
      <c r="E91" s="5"/>
    </row>
    <row r="92" spans="1:5" x14ac:dyDescent="0.3">
      <c r="A92" s="81"/>
      <c r="B92" s="82"/>
      <c r="C92" s="83"/>
      <c r="D92" s="83"/>
      <c r="E92" s="84"/>
    </row>
    <row r="93" spans="1:5" x14ac:dyDescent="0.3">
      <c r="A93" s="81"/>
      <c r="B93" s="82"/>
      <c r="C93" s="83"/>
      <c r="D93" s="83"/>
      <c r="E93" s="84"/>
    </row>
    <row r="94" spans="1:5" x14ac:dyDescent="0.3">
      <c r="A94" s="81"/>
      <c r="B94" s="82"/>
      <c r="C94" s="83"/>
      <c r="D94" s="83"/>
      <c r="E94" s="84"/>
    </row>
    <row r="95" spans="1:5" x14ac:dyDescent="0.3">
      <c r="A95" s="81"/>
      <c r="B95" s="82"/>
      <c r="C95" s="83"/>
      <c r="D95" s="83"/>
      <c r="E95" s="84"/>
    </row>
    <row r="96" spans="1:5" x14ac:dyDescent="0.3">
      <c r="A96" s="81"/>
      <c r="B96" s="82"/>
      <c r="C96" s="83"/>
      <c r="D96" s="83"/>
      <c r="E96" s="84"/>
    </row>
    <row r="97" spans="1:5" x14ac:dyDescent="0.3">
      <c r="A97" s="81"/>
      <c r="B97" s="82"/>
      <c r="C97" s="83"/>
      <c r="D97" s="83"/>
      <c r="E97" s="84"/>
    </row>
    <row r="98" spans="1:5" x14ac:dyDescent="0.3">
      <c r="A98" s="81"/>
      <c r="B98" s="82"/>
      <c r="C98" s="83"/>
      <c r="D98" s="83"/>
      <c r="E98" s="84"/>
    </row>
    <row r="99" spans="1:5" x14ac:dyDescent="0.3">
      <c r="A99" s="81"/>
      <c r="B99" s="82"/>
      <c r="C99" s="83"/>
      <c r="D99" s="83"/>
      <c r="E99" s="84"/>
    </row>
    <row r="100" spans="1:5" x14ac:dyDescent="0.3">
      <c r="A100" s="81"/>
      <c r="B100" s="82"/>
      <c r="C100" s="83"/>
      <c r="D100" s="83"/>
      <c r="E100" s="84"/>
    </row>
    <row r="101" spans="1:5" x14ac:dyDescent="0.3">
      <c r="A101" s="81"/>
      <c r="B101" s="82"/>
      <c r="C101" s="83"/>
      <c r="D101" s="83"/>
      <c r="E101" s="84"/>
    </row>
    <row r="102" spans="1:5" x14ac:dyDescent="0.3">
      <c r="A102" s="81"/>
      <c r="B102" s="82"/>
      <c r="C102" s="83"/>
      <c r="D102" s="83"/>
      <c r="E102" s="84"/>
    </row>
    <row r="103" spans="1:5" x14ac:dyDescent="0.3">
      <c r="A103" s="81"/>
      <c r="B103" s="82"/>
      <c r="C103" s="83"/>
      <c r="D103" s="83"/>
      <c r="E103" s="84"/>
    </row>
    <row r="104" spans="1:5" x14ac:dyDescent="0.3">
      <c r="A104" s="81"/>
      <c r="B104" s="82"/>
      <c r="C104" s="83"/>
      <c r="D104" s="83"/>
      <c r="E104" s="84"/>
    </row>
    <row r="105" spans="1:5" x14ac:dyDescent="0.3">
      <c r="A105" s="81"/>
      <c r="B105" s="82"/>
      <c r="C105" s="83"/>
      <c r="D105" s="83"/>
      <c r="E105" s="84"/>
    </row>
    <row r="106" spans="1:5" x14ac:dyDescent="0.3">
      <c r="A106" s="81"/>
      <c r="B106" s="82"/>
      <c r="C106" s="83"/>
      <c r="D106" s="83"/>
      <c r="E106" s="84"/>
    </row>
    <row r="107" spans="1:5" x14ac:dyDescent="0.3">
      <c r="A107" s="81"/>
      <c r="B107" s="82"/>
      <c r="C107" s="83"/>
      <c r="D107" s="83"/>
      <c r="E107" s="84"/>
    </row>
    <row r="108" spans="1:5" x14ac:dyDescent="0.3">
      <c r="A108" s="81"/>
      <c r="B108" s="82"/>
      <c r="C108" s="83"/>
      <c r="D108" s="83"/>
      <c r="E108" s="84"/>
    </row>
    <row r="109" spans="1:5" x14ac:dyDescent="0.3">
      <c r="A109" s="81"/>
      <c r="B109" s="82"/>
      <c r="C109" s="83"/>
      <c r="D109" s="83"/>
      <c r="E109" s="84"/>
    </row>
    <row r="110" spans="1:5" x14ac:dyDescent="0.3">
      <c r="A110" s="81"/>
      <c r="B110" s="82"/>
      <c r="C110" s="83"/>
      <c r="D110" s="83"/>
      <c r="E110" s="84"/>
    </row>
    <row r="111" spans="1:5" x14ac:dyDescent="0.3">
      <c r="A111" s="81"/>
      <c r="B111" s="82"/>
      <c r="C111" s="83"/>
      <c r="D111" s="83"/>
      <c r="E111" s="84"/>
    </row>
    <row r="112" spans="1:5" x14ac:dyDescent="0.3">
      <c r="A112" s="81"/>
      <c r="B112" s="82"/>
      <c r="C112" s="83"/>
      <c r="D112" s="83"/>
      <c r="E112" s="84"/>
    </row>
    <row r="113" spans="1:5" x14ac:dyDescent="0.3">
      <c r="A113" s="81"/>
      <c r="B113" s="82"/>
      <c r="C113" s="83"/>
      <c r="D113" s="83"/>
      <c r="E113" s="84"/>
    </row>
    <row r="114" spans="1:5" x14ac:dyDescent="0.3">
      <c r="A114" s="81"/>
      <c r="B114" s="82"/>
      <c r="C114" s="83"/>
      <c r="D114" s="83"/>
      <c r="E114" s="84"/>
    </row>
    <row r="115" spans="1:5" x14ac:dyDescent="0.3">
      <c r="A115" s="81"/>
      <c r="B115" s="82"/>
      <c r="C115" s="83"/>
      <c r="D115" s="83"/>
      <c r="E115" s="84"/>
    </row>
    <row r="116" spans="1:5" x14ac:dyDescent="0.3">
      <c r="A116" s="81"/>
      <c r="B116" s="82"/>
      <c r="C116" s="83"/>
      <c r="D116" s="83"/>
      <c r="E116" s="84"/>
    </row>
    <row r="117" spans="1:5" x14ac:dyDescent="0.3">
      <c r="A117" s="81"/>
      <c r="B117" s="82"/>
      <c r="C117" s="83"/>
      <c r="D117" s="83"/>
      <c r="E117" s="84"/>
    </row>
    <row r="118" spans="1:5" x14ac:dyDescent="0.3">
      <c r="A118" s="81"/>
      <c r="B118" s="82"/>
      <c r="C118" s="83"/>
      <c r="D118" s="83"/>
      <c r="E118" s="84"/>
    </row>
    <row r="119" spans="1:5" x14ac:dyDescent="0.3">
      <c r="A119" s="81"/>
      <c r="B119" s="82"/>
      <c r="C119" s="83"/>
      <c r="D119" s="83"/>
      <c r="E119" s="84"/>
    </row>
    <row r="120" spans="1:5" x14ac:dyDescent="0.3">
      <c r="A120" s="81"/>
      <c r="B120" s="82"/>
      <c r="C120" s="83"/>
      <c r="D120" s="83"/>
      <c r="E120" s="84"/>
    </row>
    <row r="121" spans="1:5" x14ac:dyDescent="0.3">
      <c r="A121" s="81"/>
      <c r="B121" s="82"/>
      <c r="C121" s="83"/>
      <c r="D121" s="83"/>
      <c r="E121" s="84"/>
    </row>
    <row r="122" spans="1:5" x14ac:dyDescent="0.3">
      <c r="A122" s="81"/>
      <c r="B122" s="82"/>
      <c r="C122" s="83"/>
      <c r="D122" s="83"/>
      <c r="E122" s="84"/>
    </row>
    <row r="123" spans="1:5" x14ac:dyDescent="0.3">
      <c r="A123" s="81"/>
      <c r="B123" s="82"/>
      <c r="C123" s="83"/>
      <c r="D123" s="83"/>
      <c r="E123" s="84"/>
    </row>
    <row r="124" spans="1:5" x14ac:dyDescent="0.3">
      <c r="A124" s="81"/>
      <c r="B124" s="82"/>
      <c r="C124" s="83"/>
      <c r="D124" s="83"/>
      <c r="E124" s="84"/>
    </row>
    <row r="125" spans="1:5" x14ac:dyDescent="0.3">
      <c r="A125" s="81"/>
      <c r="B125" s="82"/>
      <c r="C125" s="83"/>
      <c r="D125" s="83"/>
      <c r="E125" s="84"/>
    </row>
    <row r="126" spans="1:5" x14ac:dyDescent="0.3">
      <c r="A126" s="81"/>
      <c r="B126" s="82"/>
      <c r="C126" s="83"/>
      <c r="D126" s="83"/>
      <c r="E126" s="84"/>
    </row>
    <row r="127" spans="1:5" x14ac:dyDescent="0.3">
      <c r="A127" s="81"/>
      <c r="B127" s="82"/>
      <c r="C127" s="83"/>
      <c r="D127" s="83"/>
      <c r="E127" s="84"/>
    </row>
    <row r="128" spans="1:5" x14ac:dyDescent="0.3">
      <c r="A128" s="81"/>
      <c r="B128" s="82"/>
      <c r="C128" s="83"/>
      <c r="D128" s="83"/>
      <c r="E128" s="84"/>
    </row>
    <row r="129" spans="1:5" x14ac:dyDescent="0.3">
      <c r="A129" s="81"/>
      <c r="B129" s="82"/>
      <c r="C129" s="83"/>
      <c r="D129" s="83"/>
      <c r="E129" s="84"/>
    </row>
    <row r="130" spans="1:5" x14ac:dyDescent="0.3">
      <c r="A130" s="81"/>
      <c r="B130" s="82"/>
      <c r="C130" s="83"/>
      <c r="D130" s="83"/>
      <c r="E130" s="84"/>
    </row>
    <row r="131" spans="1:5" x14ac:dyDescent="0.3">
      <c r="A131" s="81"/>
      <c r="B131" s="82"/>
      <c r="C131" s="83"/>
      <c r="D131" s="83"/>
      <c r="E131" s="84"/>
    </row>
    <row r="132" spans="1:5" x14ac:dyDescent="0.3">
      <c r="A132" s="81"/>
      <c r="B132" s="82"/>
      <c r="C132" s="83"/>
      <c r="D132" s="83"/>
      <c r="E132" s="84"/>
    </row>
    <row r="133" spans="1:5" x14ac:dyDescent="0.3">
      <c r="A133" s="81"/>
      <c r="B133" s="82"/>
      <c r="C133" s="83"/>
      <c r="D133" s="83"/>
      <c r="E133" s="84"/>
    </row>
    <row r="134" spans="1:5" x14ac:dyDescent="0.3">
      <c r="A134" s="81"/>
      <c r="B134" s="82"/>
      <c r="C134" s="83"/>
      <c r="D134" s="83"/>
      <c r="E134" s="84"/>
    </row>
    <row r="135" spans="1:5" x14ac:dyDescent="0.3">
      <c r="A135" s="81"/>
      <c r="B135" s="82"/>
      <c r="C135" s="83"/>
      <c r="D135" s="83"/>
      <c r="E135" s="84"/>
    </row>
    <row r="136" spans="1:5" x14ac:dyDescent="0.3">
      <c r="A136" s="81"/>
      <c r="B136" s="82"/>
      <c r="C136" s="83"/>
      <c r="D136" s="83"/>
      <c r="E136" s="84"/>
    </row>
    <row r="137" spans="1:5" x14ac:dyDescent="0.3">
      <c r="A137" s="81"/>
      <c r="B137" s="82"/>
      <c r="C137" s="83"/>
      <c r="D137" s="83"/>
      <c r="E137" s="84"/>
    </row>
    <row r="138" spans="1:5" x14ac:dyDescent="0.3">
      <c r="A138" s="81"/>
      <c r="B138" s="82"/>
      <c r="C138" s="83"/>
      <c r="D138" s="83"/>
      <c r="E138" s="84"/>
    </row>
    <row r="139" spans="1:5" x14ac:dyDescent="0.3">
      <c r="A139" s="81"/>
      <c r="B139" s="82"/>
      <c r="C139" s="83"/>
      <c r="D139" s="83"/>
      <c r="E139" s="84"/>
    </row>
    <row r="140" spans="1:5" x14ac:dyDescent="0.3">
      <c r="A140" s="81"/>
      <c r="B140" s="82"/>
      <c r="C140" s="83"/>
      <c r="D140" s="83"/>
      <c r="E140" s="84"/>
    </row>
    <row r="141" spans="1:5" x14ac:dyDescent="0.3">
      <c r="A141" s="81"/>
      <c r="B141" s="82"/>
      <c r="C141" s="83"/>
      <c r="D141" s="83"/>
      <c r="E141" s="84"/>
    </row>
    <row r="142" spans="1:5" x14ac:dyDescent="0.3">
      <c r="A142" s="81"/>
      <c r="B142" s="82"/>
      <c r="C142" s="83"/>
      <c r="D142" s="83"/>
      <c r="E142" s="84"/>
    </row>
    <row r="143" spans="1:5" x14ac:dyDescent="0.3">
      <c r="A143" s="81"/>
      <c r="B143" s="82"/>
      <c r="C143" s="83"/>
      <c r="D143" s="83"/>
      <c r="E143" s="84"/>
    </row>
    <row r="144" spans="1:5" x14ac:dyDescent="0.3">
      <c r="A144" s="81"/>
      <c r="B144" s="82"/>
      <c r="C144" s="83"/>
      <c r="D144" s="83"/>
      <c r="E144" s="84"/>
    </row>
    <row r="145" spans="1:5" x14ac:dyDescent="0.3">
      <c r="A145" s="81"/>
      <c r="B145" s="82"/>
      <c r="C145" s="83"/>
      <c r="D145" s="83"/>
      <c r="E145" s="84"/>
    </row>
    <row r="146" spans="1:5" x14ac:dyDescent="0.3">
      <c r="A146" s="81"/>
      <c r="B146" s="82"/>
      <c r="C146" s="83"/>
      <c r="D146" s="83"/>
      <c r="E146" s="84"/>
    </row>
    <row r="147" spans="1:5" x14ac:dyDescent="0.3">
      <c r="A147" s="81"/>
      <c r="B147" s="82"/>
      <c r="C147" s="83"/>
      <c r="D147" s="83"/>
      <c r="E147" s="84"/>
    </row>
    <row r="148" spans="1:5" x14ac:dyDescent="0.3">
      <c r="A148" s="81"/>
      <c r="B148" s="82"/>
      <c r="C148" s="83"/>
      <c r="D148" s="83"/>
      <c r="E148" s="84"/>
    </row>
    <row r="149" spans="1:5" x14ac:dyDescent="0.3">
      <c r="A149" s="81"/>
      <c r="B149" s="82"/>
      <c r="C149" s="83"/>
      <c r="D149" s="83"/>
      <c r="E149" s="84"/>
    </row>
    <row r="150" spans="1:5" x14ac:dyDescent="0.3">
      <c r="A150" s="81"/>
      <c r="B150" s="82"/>
      <c r="C150" s="83"/>
      <c r="D150" s="83"/>
      <c r="E150" s="84"/>
    </row>
    <row r="151" spans="1:5" x14ac:dyDescent="0.3">
      <c r="A151" s="81"/>
      <c r="B151" s="82"/>
      <c r="C151" s="83"/>
      <c r="D151" s="83"/>
      <c r="E151" s="84"/>
    </row>
    <row r="152" spans="1:5" x14ac:dyDescent="0.3">
      <c r="A152" s="81"/>
      <c r="B152" s="82"/>
      <c r="C152" s="83"/>
      <c r="D152" s="83"/>
      <c r="E152" s="84"/>
    </row>
    <row r="153" spans="1:5" x14ac:dyDescent="0.3">
      <c r="A153" s="81"/>
      <c r="B153" s="82"/>
      <c r="C153" s="83"/>
      <c r="D153" s="83"/>
      <c r="E153" s="84"/>
    </row>
    <row r="154" spans="1:5" x14ac:dyDescent="0.3">
      <c r="A154" s="81"/>
      <c r="B154" s="82"/>
      <c r="C154" s="83"/>
      <c r="D154" s="83"/>
      <c r="E154" s="84"/>
    </row>
    <row r="155" spans="1:5" x14ac:dyDescent="0.3">
      <c r="A155" s="81"/>
      <c r="B155" s="82"/>
      <c r="C155" s="83"/>
      <c r="D155" s="83"/>
      <c r="E155" s="84"/>
    </row>
    <row r="156" spans="1:5" x14ac:dyDescent="0.3">
      <c r="A156" s="81"/>
      <c r="B156" s="82"/>
      <c r="C156" s="83"/>
      <c r="D156" s="83"/>
      <c r="E156" s="84"/>
    </row>
    <row r="157" spans="1:5" x14ac:dyDescent="0.3">
      <c r="A157" s="81"/>
      <c r="B157" s="82"/>
      <c r="C157" s="83"/>
      <c r="D157" s="83"/>
      <c r="E157" s="84"/>
    </row>
    <row r="158" spans="1:5" x14ac:dyDescent="0.3">
      <c r="A158" s="81"/>
      <c r="B158" s="82"/>
      <c r="C158" s="83"/>
      <c r="D158" s="83"/>
      <c r="E158" s="84"/>
    </row>
    <row r="159" spans="1:5" x14ac:dyDescent="0.3">
      <c r="A159" s="81"/>
      <c r="B159" s="82"/>
      <c r="C159" s="83"/>
      <c r="D159" s="83"/>
      <c r="E159" s="84"/>
    </row>
    <row r="160" spans="1:5" x14ac:dyDescent="0.3">
      <c r="A160" s="81"/>
      <c r="B160" s="82"/>
      <c r="C160" s="83"/>
      <c r="D160" s="83"/>
      <c r="E160" s="84"/>
    </row>
    <row r="161" spans="1:5" x14ac:dyDescent="0.3">
      <c r="A161" s="81"/>
      <c r="B161" s="82"/>
      <c r="C161" s="83"/>
      <c r="D161" s="83"/>
      <c r="E161" s="84"/>
    </row>
    <row r="162" spans="1:5" x14ac:dyDescent="0.3">
      <c r="A162" s="81"/>
      <c r="B162" s="82"/>
      <c r="C162" s="83"/>
      <c r="D162" s="83"/>
      <c r="E162" s="84"/>
    </row>
    <row r="163" spans="1:5" x14ac:dyDescent="0.3">
      <c r="A163" s="81"/>
      <c r="B163" s="82"/>
      <c r="C163" s="83"/>
      <c r="D163" s="83"/>
      <c r="E163" s="84"/>
    </row>
    <row r="164" spans="1:5" x14ac:dyDescent="0.3">
      <c r="A164" s="81"/>
      <c r="B164" s="82"/>
      <c r="C164" s="83"/>
      <c r="D164" s="83"/>
      <c r="E164" s="84"/>
    </row>
    <row r="165" spans="1:5" x14ac:dyDescent="0.3">
      <c r="A165" s="81"/>
      <c r="B165" s="82"/>
      <c r="C165" s="83"/>
      <c r="D165" s="83"/>
      <c r="E165" s="84"/>
    </row>
    <row r="166" spans="1:5" x14ac:dyDescent="0.3">
      <c r="A166" s="81"/>
      <c r="B166" s="82"/>
      <c r="C166" s="83"/>
      <c r="D166" s="83"/>
      <c r="E166" s="84"/>
    </row>
    <row r="167" spans="1:5" x14ac:dyDescent="0.3">
      <c r="A167" s="81"/>
      <c r="B167" s="82"/>
      <c r="C167" s="83"/>
      <c r="D167" s="83"/>
      <c r="E167" s="84"/>
    </row>
  </sheetData>
  <mergeCells count="18">
    <mergeCell ref="A1:J1"/>
    <mergeCell ref="B2:K2"/>
    <mergeCell ref="F42:G42"/>
    <mergeCell ref="F43:G43"/>
    <mergeCell ref="G31:G37"/>
    <mergeCell ref="H31:H37"/>
    <mergeCell ref="I31:I37"/>
    <mergeCell ref="G12:G30"/>
    <mergeCell ref="H12:H30"/>
    <mergeCell ref="I12:I30"/>
    <mergeCell ref="J12:J30"/>
    <mergeCell ref="J31:J37"/>
    <mergeCell ref="H39:J39"/>
    <mergeCell ref="H41:J41"/>
    <mergeCell ref="G4:G10"/>
    <mergeCell ref="H4:H10"/>
    <mergeCell ref="I4:I10"/>
    <mergeCell ref="J4:J10"/>
  </mergeCells>
  <pageMargins left="0.75" right="0.75" top="1" bottom="1" header="0.5" footer="0.5"/>
  <pageSetup orientation="portrait" r:id="rId1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Ch4 example-figure 4-1</vt:lpstr>
      <vt:lpstr>Ch4 example-figure 4-2</vt:lpstr>
      <vt:lpstr>Ch4 example 4-3</vt:lpstr>
      <vt:lpstr>'Ch4 example 4-3'!Print_Area</vt:lpstr>
      <vt:lpstr>'Ch4 example-figure 4-1'!Print_Area</vt:lpstr>
      <vt:lpstr>'Ch4 example-figure 4-2'!Print_Area</vt:lpstr>
      <vt:lpstr>'Ch4 example 4-3'!Print_Titles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Lingo</dc:creator>
  <cp:lastModifiedBy>Carolyn Spaw</cp:lastModifiedBy>
  <cp:lastPrinted>2010-12-22T16:28:22Z</cp:lastPrinted>
  <dcterms:created xsi:type="dcterms:W3CDTF">2010-11-04T01:23:27Z</dcterms:created>
  <dcterms:modified xsi:type="dcterms:W3CDTF">2011-04-05T15:05:55Z</dcterms:modified>
</cp:coreProperties>
</file>